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UARIO RECTOR\DOCUMENTOS\RECTORÍA COLGALÁN\RECTORIA 2020\PRESUPUESTO 2021\"/>
    </mc:Choice>
  </mc:AlternateContent>
  <bookViews>
    <workbookView xWindow="0" yWindow="0" windowWidth="20430" windowHeight="7020" firstSheet="2" activeTab="3"/>
  </bookViews>
  <sheets>
    <sheet name="DATOS COLEGIO" sheetId="5" r:id="rId1"/>
    <sheet name="PAA COMPRAS 1" sheetId="8" state="hidden" r:id="rId2"/>
    <sheet name="PAA COMPRAS " sheetId="1" r:id="rId3"/>
    <sheet name="PRESUPUESTO 2020" sheetId="2" r:id="rId4"/>
    <sheet name="FLUJO DE CAJA" sheetId="3" r:id="rId5"/>
    <sheet name="LIQUIDACION PPTO 2020" sheetId="4" r:id="rId6"/>
    <sheet name="GUIA CLASIFICACION GASTOS" sheetId="6" r:id="rId7"/>
    <sheet name="CLASIFICACION INGRESOS" sheetId="7" r:id="rId8"/>
  </sheets>
  <externalReferences>
    <externalReference r:id="rId9"/>
  </externalReferences>
  <definedNames>
    <definedName name="_xlnm._FilterDatabase" localSheetId="2" hidden="1">'PAA COMPRAS '!$A$10:$K$508</definedName>
    <definedName name="_xlnm._FilterDatabase" localSheetId="3" hidden="1">'PRESUPUESTO 2020'!$A$70:$I$176</definedName>
    <definedName name="_xlnm.Print_Area" localSheetId="4">'FLUJO DE CAJA'!$A$1:$Q$169</definedName>
    <definedName name="_xlnm.Print_Area" localSheetId="2">'PAA COMPRAS '!$A$1:$K$446</definedName>
    <definedName name="_xlnm.Print_Area" localSheetId="3">'PRESUPUESTO 2020'!$A$1:$F$202</definedName>
    <definedName name="_xlnm.Print_Titles" localSheetId="4">'FLUJO DE CAJA'!$7:$11</definedName>
    <definedName name="_xlnm.Print_Titles" localSheetId="2">'PAA COMPRAS '!$10:$11</definedName>
    <definedName name="_xlnm.Print_Titles" localSheetId="3">'PRESUPUESTO 2020'!$1:$3</definedName>
  </definedNames>
  <calcPr calcId="162913"/>
</workbook>
</file>

<file path=xl/calcChain.xml><?xml version="1.0" encoding="utf-8"?>
<calcChain xmlns="http://schemas.openxmlformats.org/spreadsheetml/2006/main">
  <c r="K261" i="1" l="1"/>
  <c r="K260" i="1"/>
  <c r="K259" i="1"/>
  <c r="K258" i="1"/>
  <c r="K257" i="1"/>
  <c r="F261" i="1"/>
  <c r="F260" i="1"/>
  <c r="F259" i="1"/>
  <c r="L90" i="1" l="1"/>
  <c r="A3" i="4"/>
  <c r="A7" i="3" l="1"/>
  <c r="C45" i="3"/>
  <c r="C42" i="3"/>
  <c r="C40" i="3"/>
  <c r="C36" i="3"/>
  <c r="C34" i="3"/>
  <c r="C32" i="3"/>
  <c r="D32" i="3" s="1"/>
  <c r="E32" i="3" s="1"/>
  <c r="F32" i="3" s="1"/>
  <c r="G32" i="3" s="1"/>
  <c r="H32" i="3" s="1"/>
  <c r="I32" i="3" s="1"/>
  <c r="J32" i="3" s="1"/>
  <c r="K32" i="3" s="1"/>
  <c r="L32" i="3" s="1"/>
  <c r="M32" i="3" s="1"/>
  <c r="N32" i="3" s="1"/>
  <c r="O32" i="3" s="1"/>
  <c r="C30" i="3"/>
  <c r="D30" i="3" s="1"/>
  <c r="E30" i="3" s="1"/>
  <c r="F30" i="3" s="1"/>
  <c r="G30" i="3" s="1"/>
  <c r="H30" i="3" s="1"/>
  <c r="I30" i="3" s="1"/>
  <c r="J30" i="3" s="1"/>
  <c r="K30" i="3" s="1"/>
  <c r="L30" i="3" s="1"/>
  <c r="M30" i="3" s="1"/>
  <c r="N30" i="3" s="1"/>
  <c r="O30" i="3" s="1"/>
  <c r="C29" i="3"/>
  <c r="C27" i="3"/>
  <c r="C25" i="3"/>
  <c r="C24" i="3"/>
  <c r="C19" i="3"/>
  <c r="C18" i="3"/>
  <c r="C17" i="3"/>
  <c r="C16" i="3"/>
  <c r="C15" i="3"/>
  <c r="B161" i="3"/>
  <c r="P152" i="3"/>
  <c r="B152" i="3"/>
  <c r="P151" i="3"/>
  <c r="B151" i="3"/>
  <c r="P150" i="3"/>
  <c r="P149" i="3" s="1"/>
  <c r="B150" i="3"/>
  <c r="O149" i="3"/>
  <c r="O143" i="3" s="1"/>
  <c r="N149" i="3"/>
  <c r="M149" i="3"/>
  <c r="M143" i="3" s="1"/>
  <c r="L149" i="3"/>
  <c r="L143" i="3" s="1"/>
  <c r="K149" i="3"/>
  <c r="K143" i="3" s="1"/>
  <c r="J149" i="3"/>
  <c r="H149" i="3"/>
  <c r="H143" i="3" s="1"/>
  <c r="G149" i="3"/>
  <c r="G143" i="3" s="1"/>
  <c r="F149" i="3"/>
  <c r="E149" i="3"/>
  <c r="E143" i="3" s="1"/>
  <c r="D149" i="3"/>
  <c r="D143" i="3" s="1"/>
  <c r="B149" i="3"/>
  <c r="B148" i="3"/>
  <c r="B147" i="3"/>
  <c r="B146" i="3"/>
  <c r="B145" i="3"/>
  <c r="B144" i="3"/>
  <c r="N143" i="3"/>
  <c r="J143" i="3"/>
  <c r="F143" i="3"/>
  <c r="B143" i="3"/>
  <c r="P142" i="3"/>
  <c r="B142" i="3"/>
  <c r="P141" i="3"/>
  <c r="P140" i="3" s="1"/>
  <c r="P136" i="3" s="1"/>
  <c r="B141" i="3"/>
  <c r="O140" i="3"/>
  <c r="O136" i="3" s="1"/>
  <c r="N140" i="3"/>
  <c r="N136" i="3" s="1"/>
  <c r="M140" i="3"/>
  <c r="M136" i="3" s="1"/>
  <c r="L140" i="3"/>
  <c r="K140" i="3"/>
  <c r="K136" i="3" s="1"/>
  <c r="J140" i="3"/>
  <c r="J136" i="3" s="1"/>
  <c r="H140" i="3"/>
  <c r="H136" i="3" s="1"/>
  <c r="G140" i="3"/>
  <c r="G136" i="3" s="1"/>
  <c r="F140" i="3"/>
  <c r="E140" i="3"/>
  <c r="E136" i="3" s="1"/>
  <c r="D140" i="3"/>
  <c r="B140" i="3"/>
  <c r="B139" i="3"/>
  <c r="B138" i="3"/>
  <c r="B137" i="3"/>
  <c r="L136" i="3"/>
  <c r="F136" i="3"/>
  <c r="D136" i="3"/>
  <c r="B136" i="3"/>
  <c r="P135" i="3"/>
  <c r="B135" i="3"/>
  <c r="P134" i="3"/>
  <c r="B134" i="3"/>
  <c r="P133" i="3"/>
  <c r="B133" i="3"/>
  <c r="O132" i="3"/>
  <c r="N132" i="3"/>
  <c r="M132" i="3"/>
  <c r="L132" i="3"/>
  <c r="K132" i="3"/>
  <c r="J132" i="3"/>
  <c r="H132" i="3"/>
  <c r="G132" i="3"/>
  <c r="F132" i="3"/>
  <c r="E132" i="3"/>
  <c r="D132" i="3"/>
  <c r="B132" i="3"/>
  <c r="P131" i="3"/>
  <c r="B131" i="3"/>
  <c r="P130" i="3"/>
  <c r="B130" i="3"/>
  <c r="P129" i="3"/>
  <c r="B129" i="3"/>
  <c r="O128" i="3"/>
  <c r="N128" i="3"/>
  <c r="M128" i="3"/>
  <c r="L128" i="3"/>
  <c r="K128" i="3"/>
  <c r="J128" i="3"/>
  <c r="H128" i="3"/>
  <c r="H123" i="3" s="1"/>
  <c r="G128" i="3"/>
  <c r="F128" i="3"/>
  <c r="E128" i="3"/>
  <c r="D128" i="3"/>
  <c r="D123" i="3" s="1"/>
  <c r="B128" i="3"/>
  <c r="P127" i="3"/>
  <c r="B127" i="3"/>
  <c r="P126" i="3"/>
  <c r="B126" i="3"/>
  <c r="P125" i="3"/>
  <c r="B125" i="3"/>
  <c r="O124" i="3"/>
  <c r="N124" i="3"/>
  <c r="M124" i="3"/>
  <c r="L124" i="3"/>
  <c r="K124" i="3"/>
  <c r="J124" i="3"/>
  <c r="H124" i="3"/>
  <c r="G124" i="3"/>
  <c r="F124" i="3"/>
  <c r="E124" i="3"/>
  <c r="E123" i="3" s="1"/>
  <c r="D124" i="3"/>
  <c r="B124" i="3"/>
  <c r="M123" i="3"/>
  <c r="B123" i="3"/>
  <c r="P122" i="3"/>
  <c r="B122" i="3"/>
  <c r="P121" i="3"/>
  <c r="B121" i="3"/>
  <c r="O120" i="3"/>
  <c r="N120" i="3"/>
  <c r="M120" i="3"/>
  <c r="L120" i="3"/>
  <c r="K120" i="3"/>
  <c r="J120" i="3"/>
  <c r="H120" i="3"/>
  <c r="G120" i="3"/>
  <c r="F120" i="3"/>
  <c r="E120" i="3"/>
  <c r="D120" i="3"/>
  <c r="B120" i="3"/>
  <c r="P119" i="3"/>
  <c r="B119" i="3"/>
  <c r="P118" i="3"/>
  <c r="B118" i="3"/>
  <c r="O117" i="3"/>
  <c r="N117" i="3"/>
  <c r="M117" i="3"/>
  <c r="L117" i="3"/>
  <c r="K117" i="3"/>
  <c r="J117" i="3"/>
  <c r="I117" i="3"/>
  <c r="H117" i="3"/>
  <c r="G117" i="3"/>
  <c r="F117" i="3"/>
  <c r="E117" i="3"/>
  <c r="D117" i="3"/>
  <c r="B117" i="3"/>
  <c r="P116" i="3"/>
  <c r="B116" i="3"/>
  <c r="P115" i="3"/>
  <c r="B115" i="3"/>
  <c r="P114" i="3"/>
  <c r="B114" i="3"/>
  <c r="P113" i="3"/>
  <c r="B113" i="3"/>
  <c r="P112" i="3"/>
  <c r="B112" i="3"/>
  <c r="O111" i="3"/>
  <c r="N111" i="3"/>
  <c r="M111" i="3"/>
  <c r="L111" i="3"/>
  <c r="K111" i="3"/>
  <c r="J111" i="3"/>
  <c r="I111" i="3"/>
  <c r="H111" i="3"/>
  <c r="G111" i="3"/>
  <c r="F111" i="3"/>
  <c r="E111" i="3"/>
  <c r="D111" i="3"/>
  <c r="B111" i="3"/>
  <c r="I110" i="3"/>
  <c r="E110" i="3"/>
  <c r="B110" i="3"/>
  <c r="P109" i="3"/>
  <c r="B109" i="3"/>
  <c r="P108" i="3"/>
  <c r="B108" i="3"/>
  <c r="P107" i="3"/>
  <c r="B107" i="3"/>
  <c r="P106" i="3"/>
  <c r="B106" i="3"/>
  <c r="O105" i="3"/>
  <c r="N105" i="3"/>
  <c r="M105" i="3"/>
  <c r="L105" i="3"/>
  <c r="K105" i="3"/>
  <c r="J105" i="3"/>
  <c r="I105" i="3"/>
  <c r="H105" i="3"/>
  <c r="G105" i="3"/>
  <c r="F105" i="3"/>
  <c r="E105" i="3"/>
  <c r="D105" i="3"/>
  <c r="B105" i="3"/>
  <c r="B104" i="3"/>
  <c r="P103" i="3"/>
  <c r="B103" i="3"/>
  <c r="P102" i="3"/>
  <c r="B102" i="3"/>
  <c r="P101" i="3"/>
  <c r="B101" i="3"/>
  <c r="P100" i="3"/>
  <c r="B100" i="3"/>
  <c r="P99" i="3"/>
  <c r="B99" i="3"/>
  <c r="O98" i="3"/>
  <c r="N98" i="3"/>
  <c r="M98" i="3"/>
  <c r="L98" i="3"/>
  <c r="K98" i="3"/>
  <c r="J98" i="3"/>
  <c r="I98" i="3"/>
  <c r="H98" i="3"/>
  <c r="G98" i="3"/>
  <c r="F98" i="3"/>
  <c r="E98" i="3"/>
  <c r="D98" i="3"/>
  <c r="B98" i="3"/>
  <c r="P97" i="3"/>
  <c r="B97" i="3"/>
  <c r="P96" i="3"/>
  <c r="B96" i="3"/>
  <c r="P95" i="3"/>
  <c r="B95" i="3"/>
  <c r="P94" i="3"/>
  <c r="B94" i="3"/>
  <c r="P93" i="3"/>
  <c r="B93" i="3"/>
  <c r="P92" i="3"/>
  <c r="B92" i="3"/>
  <c r="P91" i="3"/>
  <c r="P90" i="3" s="1"/>
  <c r="B91" i="3"/>
  <c r="O90" i="3"/>
  <c r="N90" i="3"/>
  <c r="N89" i="3" s="1"/>
  <c r="M90" i="3"/>
  <c r="L90" i="3"/>
  <c r="L89" i="3" s="1"/>
  <c r="K90" i="3"/>
  <c r="K89" i="3" s="1"/>
  <c r="J90" i="3"/>
  <c r="I90" i="3"/>
  <c r="I89" i="3" s="1"/>
  <c r="H90" i="3"/>
  <c r="H89" i="3" s="1"/>
  <c r="G90" i="3"/>
  <c r="F90" i="3"/>
  <c r="F89" i="3" s="1"/>
  <c r="F84" i="3" s="1"/>
  <c r="E90" i="3"/>
  <c r="E89" i="3" s="1"/>
  <c r="E84" i="3" s="1"/>
  <c r="D90" i="3"/>
  <c r="D89" i="3" s="1"/>
  <c r="B90" i="3"/>
  <c r="M89" i="3"/>
  <c r="B89" i="3"/>
  <c r="P88" i="3"/>
  <c r="B88" i="3"/>
  <c r="P87" i="3"/>
  <c r="B87" i="3"/>
  <c r="P86" i="3"/>
  <c r="B86" i="3"/>
  <c r="O85" i="3"/>
  <c r="N85" i="3"/>
  <c r="M85" i="3"/>
  <c r="L85" i="3"/>
  <c r="K85" i="3"/>
  <c r="J85" i="3"/>
  <c r="I85" i="3"/>
  <c r="H85" i="3"/>
  <c r="G85" i="3"/>
  <c r="F85" i="3"/>
  <c r="E85" i="3"/>
  <c r="D85" i="3"/>
  <c r="B85" i="3"/>
  <c r="B84" i="3"/>
  <c r="B83" i="3"/>
  <c r="P82" i="3"/>
  <c r="P81" i="3" s="1"/>
  <c r="P80" i="3" s="1"/>
  <c r="P79" i="3" s="1"/>
  <c r="B82" i="3"/>
  <c r="O81" i="3"/>
  <c r="O80" i="3" s="1"/>
  <c r="O79" i="3" s="1"/>
  <c r="N81" i="3"/>
  <c r="N80" i="3" s="1"/>
  <c r="N79" i="3" s="1"/>
  <c r="M81" i="3"/>
  <c r="M80" i="3" s="1"/>
  <c r="M79" i="3" s="1"/>
  <c r="L81" i="3"/>
  <c r="L80" i="3" s="1"/>
  <c r="L79" i="3" s="1"/>
  <c r="K81" i="3"/>
  <c r="K80" i="3" s="1"/>
  <c r="K79" i="3" s="1"/>
  <c r="J81" i="3"/>
  <c r="J80" i="3" s="1"/>
  <c r="J79" i="3" s="1"/>
  <c r="I81" i="3"/>
  <c r="H81" i="3"/>
  <c r="H80" i="3" s="1"/>
  <c r="H79" i="3" s="1"/>
  <c r="G81" i="3"/>
  <c r="G80" i="3" s="1"/>
  <c r="G79" i="3" s="1"/>
  <c r="F81" i="3"/>
  <c r="F80" i="3" s="1"/>
  <c r="E81" i="3"/>
  <c r="D81" i="3"/>
  <c r="B81" i="3"/>
  <c r="I80" i="3"/>
  <c r="I79" i="3" s="1"/>
  <c r="E80" i="3"/>
  <c r="E79" i="3" s="1"/>
  <c r="D80" i="3"/>
  <c r="D79" i="3" s="1"/>
  <c r="B80" i="3"/>
  <c r="F79" i="3"/>
  <c r="F72" i="3" s="1"/>
  <c r="B79" i="3"/>
  <c r="B78" i="3"/>
  <c r="P77" i="3"/>
  <c r="B77" i="3"/>
  <c r="P76" i="3"/>
  <c r="B76" i="3"/>
  <c r="P75" i="3"/>
  <c r="O75" i="3"/>
  <c r="O74" i="3" s="1"/>
  <c r="O73" i="3" s="1"/>
  <c r="N75" i="3"/>
  <c r="M75" i="3"/>
  <c r="M74" i="3" s="1"/>
  <c r="M73" i="3" s="1"/>
  <c r="L75" i="3"/>
  <c r="L74" i="3" s="1"/>
  <c r="L73" i="3" s="1"/>
  <c r="K75" i="3"/>
  <c r="K74" i="3" s="1"/>
  <c r="K73" i="3" s="1"/>
  <c r="J75" i="3"/>
  <c r="I75" i="3"/>
  <c r="I74" i="3" s="1"/>
  <c r="I73" i="3" s="1"/>
  <c r="I72" i="3" s="1"/>
  <c r="H75" i="3"/>
  <c r="H74" i="3" s="1"/>
  <c r="H73" i="3" s="1"/>
  <c r="G75" i="3"/>
  <c r="G74" i="3" s="1"/>
  <c r="G73" i="3" s="1"/>
  <c r="F75" i="3"/>
  <c r="E75" i="3"/>
  <c r="D75" i="3"/>
  <c r="D74" i="3" s="1"/>
  <c r="D73" i="3" s="1"/>
  <c r="D72" i="3" s="1"/>
  <c r="B75" i="3"/>
  <c r="N74" i="3"/>
  <c r="N73" i="3" s="1"/>
  <c r="J74" i="3"/>
  <c r="J73" i="3" s="1"/>
  <c r="F74" i="3"/>
  <c r="F73" i="3" s="1"/>
  <c r="E74" i="3"/>
  <c r="E73" i="3" s="1"/>
  <c r="B74" i="3"/>
  <c r="B73" i="3"/>
  <c r="B72" i="3"/>
  <c r="P71" i="3"/>
  <c r="B71" i="3"/>
  <c r="P70" i="3"/>
  <c r="B70" i="3"/>
  <c r="P69" i="3"/>
  <c r="B69" i="3"/>
  <c r="O68" i="3"/>
  <c r="O67" i="3" s="1"/>
  <c r="N68" i="3"/>
  <c r="N67" i="3" s="1"/>
  <c r="M68" i="3"/>
  <c r="L68" i="3"/>
  <c r="K68" i="3"/>
  <c r="K67" i="3" s="1"/>
  <c r="K66" i="3" s="1"/>
  <c r="J68" i="3"/>
  <c r="J67" i="3" s="1"/>
  <c r="J66" i="3" s="1"/>
  <c r="I68" i="3"/>
  <c r="I67" i="3" s="1"/>
  <c r="I66" i="3" s="1"/>
  <c r="H68" i="3"/>
  <c r="G68" i="3"/>
  <c r="G67" i="3" s="1"/>
  <c r="G66" i="3" s="1"/>
  <c r="F68" i="3"/>
  <c r="F67" i="3" s="1"/>
  <c r="F66" i="3" s="1"/>
  <c r="E68" i="3"/>
  <c r="D68" i="3"/>
  <c r="B68" i="3"/>
  <c r="M67" i="3"/>
  <c r="M66" i="3" s="1"/>
  <c r="L67" i="3"/>
  <c r="L66" i="3" s="1"/>
  <c r="H67" i="3"/>
  <c r="H66" i="3" s="1"/>
  <c r="E67" i="3"/>
  <c r="E66" i="3" s="1"/>
  <c r="D67" i="3"/>
  <c r="D66" i="3" s="1"/>
  <c r="B67" i="3"/>
  <c r="O66" i="3"/>
  <c r="N66" i="3"/>
  <c r="B66" i="3"/>
  <c r="P65" i="3"/>
  <c r="B65" i="3"/>
  <c r="O64" i="3"/>
  <c r="N64" i="3"/>
  <c r="M64" i="3"/>
  <c r="L64" i="3"/>
  <c r="K64" i="3"/>
  <c r="J64" i="3"/>
  <c r="I64" i="3"/>
  <c r="H64" i="3"/>
  <c r="G64" i="3"/>
  <c r="F64" i="3"/>
  <c r="E64" i="3"/>
  <c r="D64" i="3"/>
  <c r="B64" i="3"/>
  <c r="P63" i="3"/>
  <c r="B63" i="3"/>
  <c r="P62" i="3"/>
  <c r="B62" i="3"/>
  <c r="O61" i="3"/>
  <c r="N61" i="3"/>
  <c r="M61" i="3"/>
  <c r="L61" i="3"/>
  <c r="K61" i="3"/>
  <c r="J61" i="3"/>
  <c r="I61" i="3"/>
  <c r="H61" i="3"/>
  <c r="G61" i="3"/>
  <c r="F61" i="3"/>
  <c r="E61" i="3"/>
  <c r="D61" i="3"/>
  <c r="B61" i="3"/>
  <c r="P60" i="3"/>
  <c r="B60" i="3"/>
  <c r="P59" i="3"/>
  <c r="B59" i="3"/>
  <c r="O58" i="3"/>
  <c r="N58" i="3"/>
  <c r="M58" i="3"/>
  <c r="L58" i="3"/>
  <c r="K58" i="3"/>
  <c r="J58" i="3"/>
  <c r="I58" i="3"/>
  <c r="H58" i="3"/>
  <c r="G58" i="3"/>
  <c r="F58" i="3"/>
  <c r="E58" i="3"/>
  <c r="D58" i="3"/>
  <c r="B58" i="3"/>
  <c r="P57" i="3"/>
  <c r="B57" i="3"/>
  <c r="P56" i="3"/>
  <c r="B56" i="3"/>
  <c r="P55" i="3"/>
  <c r="B55" i="3"/>
  <c r="O54" i="3"/>
  <c r="O53" i="3" s="1"/>
  <c r="N54" i="3"/>
  <c r="M54" i="3"/>
  <c r="L54" i="3"/>
  <c r="L53" i="3" s="1"/>
  <c r="K54" i="3"/>
  <c r="K53" i="3" s="1"/>
  <c r="J54" i="3"/>
  <c r="J53" i="3" s="1"/>
  <c r="I54" i="3"/>
  <c r="H54" i="3"/>
  <c r="H53" i="3" s="1"/>
  <c r="G54" i="3"/>
  <c r="G53" i="3" s="1"/>
  <c r="F54" i="3"/>
  <c r="F53" i="3" s="1"/>
  <c r="E54" i="3"/>
  <c r="D54" i="3"/>
  <c r="D53" i="3" s="1"/>
  <c r="B54" i="3"/>
  <c r="N53" i="3"/>
  <c r="M53" i="3"/>
  <c r="I53" i="3"/>
  <c r="E53" i="3"/>
  <c r="B53" i="3"/>
  <c r="B52" i="3"/>
  <c r="B51" i="3"/>
  <c r="B50" i="3"/>
  <c r="B49" i="3"/>
  <c r="R46" i="3"/>
  <c r="P45" i="3"/>
  <c r="R45" i="3"/>
  <c r="O44" i="3"/>
  <c r="N44" i="3"/>
  <c r="M44" i="3"/>
  <c r="L44" i="3"/>
  <c r="K44" i="3"/>
  <c r="J44" i="3"/>
  <c r="I44" i="3"/>
  <c r="H44" i="3"/>
  <c r="G44" i="3"/>
  <c r="F44" i="3"/>
  <c r="E44" i="3"/>
  <c r="D44" i="3"/>
  <c r="P43" i="3"/>
  <c r="P42" i="3"/>
  <c r="D41" i="3"/>
  <c r="P41" i="3" s="1"/>
  <c r="P40" i="3"/>
  <c r="D39" i="3"/>
  <c r="P39" i="3" s="1"/>
  <c r="O38" i="3"/>
  <c r="O37" i="3" s="1"/>
  <c r="N38" i="3"/>
  <c r="N37" i="3" s="1"/>
  <c r="M38" i="3"/>
  <c r="M37" i="3" s="1"/>
  <c r="L38" i="3"/>
  <c r="L37" i="3" s="1"/>
  <c r="K38" i="3"/>
  <c r="K37" i="3" s="1"/>
  <c r="J38" i="3"/>
  <c r="J37" i="3" s="1"/>
  <c r="I38" i="3"/>
  <c r="I37" i="3" s="1"/>
  <c r="H38" i="3"/>
  <c r="G38" i="3"/>
  <c r="G37" i="3" s="1"/>
  <c r="F38" i="3"/>
  <c r="F37" i="3" s="1"/>
  <c r="E38" i="3"/>
  <c r="H37" i="3"/>
  <c r="E37" i="3"/>
  <c r="P36" i="3"/>
  <c r="O35" i="3"/>
  <c r="N35" i="3"/>
  <c r="N28" i="3" s="1"/>
  <c r="M35" i="3"/>
  <c r="M28" i="3" s="1"/>
  <c r="L35" i="3"/>
  <c r="K35" i="3"/>
  <c r="J35" i="3"/>
  <c r="I35" i="3"/>
  <c r="H35" i="3"/>
  <c r="G35" i="3"/>
  <c r="F35" i="3"/>
  <c r="E35" i="3"/>
  <c r="D35" i="3"/>
  <c r="D34" i="3"/>
  <c r="E34" i="3" s="1"/>
  <c r="F34" i="3" s="1"/>
  <c r="G34" i="3" s="1"/>
  <c r="H34" i="3" s="1"/>
  <c r="I34" i="3" s="1"/>
  <c r="J34" i="3" s="1"/>
  <c r="K34" i="3" s="1"/>
  <c r="L34" i="3" s="1"/>
  <c r="M34" i="3" s="1"/>
  <c r="N34" i="3" s="1"/>
  <c r="O34" i="3" s="1"/>
  <c r="D29" i="3"/>
  <c r="E29" i="3" s="1"/>
  <c r="F29" i="3" s="1"/>
  <c r="G29" i="3" s="1"/>
  <c r="H29" i="3" s="1"/>
  <c r="I29" i="3" s="1"/>
  <c r="J29" i="3" s="1"/>
  <c r="K29" i="3" s="1"/>
  <c r="L29" i="3" s="1"/>
  <c r="M29" i="3" s="1"/>
  <c r="N29" i="3" s="1"/>
  <c r="O29" i="3" s="1"/>
  <c r="O26" i="3"/>
  <c r="N26" i="3"/>
  <c r="M26" i="3"/>
  <c r="L26" i="3"/>
  <c r="K26" i="3"/>
  <c r="J26" i="3"/>
  <c r="I26" i="3"/>
  <c r="H26" i="3"/>
  <c r="G26" i="3"/>
  <c r="F26" i="3"/>
  <c r="E26" i="3"/>
  <c r="D26" i="3"/>
  <c r="P25" i="3"/>
  <c r="R25" i="3" s="1"/>
  <c r="O23" i="3"/>
  <c r="O22" i="3" s="1"/>
  <c r="O21" i="3" s="1"/>
  <c r="N23" i="3"/>
  <c r="N22" i="3" s="1"/>
  <c r="N21" i="3" s="1"/>
  <c r="M23" i="3"/>
  <c r="M22" i="3" s="1"/>
  <c r="M21" i="3" s="1"/>
  <c r="L23" i="3"/>
  <c r="L22" i="3" s="1"/>
  <c r="K23" i="3"/>
  <c r="K22" i="3" s="1"/>
  <c r="K21" i="3" s="1"/>
  <c r="J23" i="3"/>
  <c r="I23" i="3"/>
  <c r="I22" i="3" s="1"/>
  <c r="I21" i="3" s="1"/>
  <c r="H23" i="3"/>
  <c r="G23" i="3"/>
  <c r="G22" i="3" s="1"/>
  <c r="G21" i="3" s="1"/>
  <c r="F23" i="3"/>
  <c r="F22" i="3" s="1"/>
  <c r="F21" i="3" s="1"/>
  <c r="E23" i="3"/>
  <c r="E22" i="3" s="1"/>
  <c r="E21" i="3" s="1"/>
  <c r="D23" i="3"/>
  <c r="D22" i="3" s="1"/>
  <c r="D21" i="3" s="1"/>
  <c r="D20" i="3" s="1"/>
  <c r="J22" i="3"/>
  <c r="J21" i="3" s="1"/>
  <c r="H22" i="3"/>
  <c r="H21" i="3" s="1"/>
  <c r="H20" i="3" s="1"/>
  <c r="L21" i="3"/>
  <c r="L20" i="3" s="1"/>
  <c r="P19" i="3"/>
  <c r="P18" i="3"/>
  <c r="P17" i="3"/>
  <c r="P16" i="3"/>
  <c r="P15" i="3"/>
  <c r="O14" i="3"/>
  <c r="N14" i="3"/>
  <c r="N13" i="3" s="1"/>
  <c r="N12" i="3" s="1"/>
  <c r="M14" i="3"/>
  <c r="L14" i="3"/>
  <c r="L13" i="3" s="1"/>
  <c r="L12" i="3" s="1"/>
  <c r="K14" i="3"/>
  <c r="K13" i="3" s="1"/>
  <c r="K12" i="3" s="1"/>
  <c r="J14" i="3"/>
  <c r="J13" i="3" s="1"/>
  <c r="J12" i="3" s="1"/>
  <c r="I14" i="3"/>
  <c r="I13" i="3" s="1"/>
  <c r="I12" i="3" s="1"/>
  <c r="H14" i="3"/>
  <c r="H13" i="3" s="1"/>
  <c r="H12" i="3" s="1"/>
  <c r="G14" i="3"/>
  <c r="G13" i="3" s="1"/>
  <c r="G12" i="3" s="1"/>
  <c r="F14" i="3"/>
  <c r="E14" i="3"/>
  <c r="D14" i="3"/>
  <c r="D13" i="3" s="1"/>
  <c r="D12" i="3" s="1"/>
  <c r="O13" i="3"/>
  <c r="O12" i="3" s="1"/>
  <c r="M13" i="3"/>
  <c r="M12" i="3" s="1"/>
  <c r="F13" i="3"/>
  <c r="E13" i="3"/>
  <c r="E12" i="3" s="1"/>
  <c r="F12" i="3"/>
  <c r="H72" i="3" l="1"/>
  <c r="L72" i="3"/>
  <c r="M84" i="3"/>
  <c r="J20" i="3"/>
  <c r="Q25" i="3"/>
  <c r="J28" i="3"/>
  <c r="G89" i="3"/>
  <c r="G84" i="3" s="1"/>
  <c r="K110" i="3"/>
  <c r="O110" i="3"/>
  <c r="R16" i="3"/>
  <c r="G20" i="3"/>
  <c r="K20" i="3"/>
  <c r="K47" i="3" s="1"/>
  <c r="O20" i="3"/>
  <c r="N72" i="3"/>
  <c r="P24" i="3"/>
  <c r="N52" i="3"/>
  <c r="N51" i="3" s="1"/>
  <c r="N50" i="3" s="1"/>
  <c r="F52" i="3"/>
  <c r="F51" i="3" s="1"/>
  <c r="F50" i="3" s="1"/>
  <c r="L123" i="3"/>
  <c r="R36" i="3"/>
  <c r="P117" i="3"/>
  <c r="M110" i="3"/>
  <c r="M104" i="3" s="1"/>
  <c r="P111" i="3"/>
  <c r="P98" i="3"/>
  <c r="P89" i="3" s="1"/>
  <c r="J89" i="3"/>
  <c r="J84" i="3" s="1"/>
  <c r="I84" i="3"/>
  <c r="J52" i="3"/>
  <c r="K72" i="3"/>
  <c r="O72" i="3"/>
  <c r="G72" i="3"/>
  <c r="G52" i="3"/>
  <c r="G51" i="3" s="1"/>
  <c r="G50" i="3" s="1"/>
  <c r="K52" i="3"/>
  <c r="O52" i="3"/>
  <c r="O51" i="3" s="1"/>
  <c r="O50" i="3" s="1"/>
  <c r="P68" i="3"/>
  <c r="P74" i="3"/>
  <c r="P73" i="3" s="1"/>
  <c r="P72" i="3" s="1"/>
  <c r="J72" i="3"/>
  <c r="G28" i="3"/>
  <c r="O28" i="3"/>
  <c r="O47" i="3" s="1"/>
  <c r="P44" i="3"/>
  <c r="E72" i="3"/>
  <c r="M72" i="3"/>
  <c r="R24" i="3"/>
  <c r="Q24" i="3"/>
  <c r="R40" i="3"/>
  <c r="P13" i="3"/>
  <c r="P14" i="3"/>
  <c r="H28" i="3"/>
  <c r="L28" i="3"/>
  <c r="K28" i="3"/>
  <c r="P58" i="3"/>
  <c r="K84" i="3"/>
  <c r="O89" i="3"/>
  <c r="O84" i="3" s="1"/>
  <c r="O83" i="3" s="1"/>
  <c r="O49" i="3" s="1"/>
  <c r="O154" i="3" s="1"/>
  <c r="G123" i="3"/>
  <c r="K123" i="3"/>
  <c r="O123" i="3"/>
  <c r="R15" i="3"/>
  <c r="E20" i="3"/>
  <c r="I20" i="3"/>
  <c r="I47" i="3" s="1"/>
  <c r="M20" i="3"/>
  <c r="D84" i="3"/>
  <c r="D83" i="3" s="1"/>
  <c r="D110" i="3"/>
  <c r="D104" i="3" s="1"/>
  <c r="H110" i="3"/>
  <c r="H104" i="3" s="1"/>
  <c r="L110" i="3"/>
  <c r="P128" i="3"/>
  <c r="F20" i="3"/>
  <c r="N20" i="3"/>
  <c r="N47" i="3" s="1"/>
  <c r="P26" i="3"/>
  <c r="P23" i="3" s="1"/>
  <c r="F28" i="3"/>
  <c r="F47" i="3" s="1"/>
  <c r="E28" i="3"/>
  <c r="I28" i="3"/>
  <c r="E52" i="3"/>
  <c r="M52" i="3"/>
  <c r="M51" i="3" s="1"/>
  <c r="M50" i="3" s="1"/>
  <c r="P85" i="3"/>
  <c r="N84" i="3"/>
  <c r="P105" i="3"/>
  <c r="G110" i="3"/>
  <c r="P120" i="3"/>
  <c r="E104" i="3"/>
  <c r="E83" i="3" s="1"/>
  <c r="I104" i="3"/>
  <c r="R18" i="3"/>
  <c r="R19" i="3"/>
  <c r="J47" i="3"/>
  <c r="K51" i="3"/>
  <c r="K50" i="3" s="1"/>
  <c r="F123" i="3"/>
  <c r="P12" i="3"/>
  <c r="H84" i="3"/>
  <c r="L84" i="3"/>
  <c r="F110" i="3"/>
  <c r="J110" i="3"/>
  <c r="N110" i="3"/>
  <c r="P20" i="3"/>
  <c r="P61" i="3"/>
  <c r="P64" i="3"/>
  <c r="D52" i="3"/>
  <c r="D51" i="3" s="1"/>
  <c r="D50" i="3" s="1"/>
  <c r="H52" i="3"/>
  <c r="H51" i="3" s="1"/>
  <c r="H50" i="3" s="1"/>
  <c r="L52" i="3"/>
  <c r="L51" i="3" s="1"/>
  <c r="L50" i="3" s="1"/>
  <c r="P54" i="3"/>
  <c r="P53" i="3" s="1"/>
  <c r="K104" i="3"/>
  <c r="K83" i="3" s="1"/>
  <c r="O104" i="3"/>
  <c r="J123" i="3"/>
  <c r="N123" i="3"/>
  <c r="P124" i="3"/>
  <c r="H47" i="3"/>
  <c r="L47" i="3"/>
  <c r="P22" i="3"/>
  <c r="E47" i="3"/>
  <c r="M47" i="3"/>
  <c r="R17" i="3"/>
  <c r="P21" i="3"/>
  <c r="P34" i="3"/>
  <c r="R34" i="3" s="1"/>
  <c r="R42" i="3"/>
  <c r="I52" i="3"/>
  <c r="I51" i="3" s="1"/>
  <c r="I50" i="3" s="1"/>
  <c r="P132" i="3"/>
  <c r="P35" i="3"/>
  <c r="D38" i="3"/>
  <c r="E51" i="3" l="1"/>
  <c r="E50" i="3" s="1"/>
  <c r="E49" i="3" s="1"/>
  <c r="E154" i="3" s="1"/>
  <c r="L104" i="3"/>
  <c r="J51" i="3"/>
  <c r="J50" i="3" s="1"/>
  <c r="G47" i="3"/>
  <c r="M83" i="3"/>
  <c r="M49" i="3" s="1"/>
  <c r="M154" i="3" s="1"/>
  <c r="N104" i="3"/>
  <c r="N83" i="3" s="1"/>
  <c r="N49" i="3" s="1"/>
  <c r="N154" i="3" s="1"/>
  <c r="G104" i="3"/>
  <c r="G83" i="3" s="1"/>
  <c r="G49" i="3" s="1"/>
  <c r="G154" i="3" s="1"/>
  <c r="L83" i="3"/>
  <c r="L49" i="3" s="1"/>
  <c r="L154" i="3" s="1"/>
  <c r="H83" i="3"/>
  <c r="H49" i="3" s="1"/>
  <c r="H154" i="3" s="1"/>
  <c r="P110" i="3"/>
  <c r="I83" i="3"/>
  <c r="I49" i="3" s="1"/>
  <c r="I154" i="3" s="1"/>
  <c r="P84" i="3"/>
  <c r="P52" i="3"/>
  <c r="D49" i="3"/>
  <c r="D154" i="3" s="1"/>
  <c r="F104" i="3"/>
  <c r="F83" i="3" s="1"/>
  <c r="F49" i="3" s="1"/>
  <c r="F154" i="3" s="1"/>
  <c r="P67" i="3"/>
  <c r="J104" i="3"/>
  <c r="J83" i="3" s="1"/>
  <c r="P38" i="3"/>
  <c r="D37" i="3"/>
  <c r="P123" i="3"/>
  <c r="K49" i="3"/>
  <c r="K154" i="3" s="1"/>
  <c r="J49" i="3" l="1"/>
  <c r="J154" i="3" s="1"/>
  <c r="P66" i="3"/>
  <c r="P51" i="3" s="1"/>
  <c r="P50" i="3" s="1"/>
  <c r="P154" i="3"/>
  <c r="P37" i="3"/>
  <c r="D28" i="3"/>
  <c r="D47" i="3" s="1"/>
  <c r="D155" i="3" s="1"/>
  <c r="E155" i="3" s="1"/>
  <c r="F155" i="3" s="1"/>
  <c r="G155" i="3" s="1"/>
  <c r="H155" i="3" s="1"/>
  <c r="I155" i="3" s="1"/>
  <c r="J155" i="3" s="1"/>
  <c r="K155" i="3" s="1"/>
  <c r="L155" i="3" s="1"/>
  <c r="M155" i="3" s="1"/>
  <c r="N155" i="3" s="1"/>
  <c r="O155" i="3" s="1"/>
  <c r="F257" i="1" l="1"/>
  <c r="F258" i="1"/>
  <c r="F20" i="1" l="1"/>
  <c r="F19" i="1" l="1"/>
  <c r="A22" i="4"/>
  <c r="B22" i="4"/>
  <c r="C22" i="4"/>
  <c r="D22" i="4"/>
  <c r="A23" i="4"/>
  <c r="B23" i="4"/>
  <c r="C23" i="4"/>
  <c r="D23" i="4"/>
  <c r="A24" i="4"/>
  <c r="B24" i="4"/>
  <c r="C24" i="4"/>
  <c r="D24" i="4"/>
  <c r="A25" i="4"/>
  <c r="B25" i="4"/>
  <c r="C25" i="4"/>
  <c r="D25" i="4"/>
  <c r="A26" i="4"/>
  <c r="B26" i="4"/>
  <c r="C26" i="4"/>
  <c r="D26" i="4"/>
  <c r="C30" i="2"/>
  <c r="C14" i="3" s="1"/>
  <c r="R14" i="3" l="1"/>
  <c r="Q14" i="3"/>
  <c r="A86" i="4"/>
  <c r="B86" i="4"/>
  <c r="B85" i="4"/>
  <c r="A85" i="4"/>
  <c r="A73" i="2"/>
  <c r="A87" i="4" s="1"/>
  <c r="A74" i="2"/>
  <c r="A88" i="4" s="1"/>
  <c r="A75" i="2"/>
  <c r="A89" i="4" s="1"/>
  <c r="A76" i="2"/>
  <c r="A90" i="4" s="1"/>
  <c r="A77" i="2"/>
  <c r="A91" i="4" s="1"/>
  <c r="A78" i="2"/>
  <c r="A92" i="4" s="1"/>
  <c r="A79" i="2"/>
  <c r="A93" i="4" s="1"/>
  <c r="A80" i="2"/>
  <c r="A94" i="4" s="1"/>
  <c r="A81" i="2"/>
  <c r="A95" i="4" s="1"/>
  <c r="A82" i="2"/>
  <c r="A96" i="4" s="1"/>
  <c r="A83" i="2"/>
  <c r="A97" i="4" s="1"/>
  <c r="A84" i="2"/>
  <c r="A98" i="4" s="1"/>
  <c r="A85" i="2"/>
  <c r="A99" i="4" s="1"/>
  <c r="A86" i="2"/>
  <c r="A100" i="4" s="1"/>
  <c r="A87" i="2"/>
  <c r="A101" i="4" s="1"/>
  <c r="A88" i="2"/>
  <c r="A102" i="4" s="1"/>
  <c r="A89" i="2"/>
  <c r="A103" i="4" s="1"/>
  <c r="A90" i="2"/>
  <c r="A104" i="4" s="1"/>
  <c r="A91" i="2"/>
  <c r="A105" i="4" s="1"/>
  <c r="A92" i="2"/>
  <c r="A106" i="4" s="1"/>
  <c r="A93" i="2"/>
  <c r="A107" i="4" s="1"/>
  <c r="A94" i="2"/>
  <c r="A108" i="4" s="1"/>
  <c r="A95" i="2"/>
  <c r="A109" i="4" s="1"/>
  <c r="A96" i="2"/>
  <c r="A110" i="4" s="1"/>
  <c r="A97" i="2"/>
  <c r="A111" i="4" s="1"/>
  <c r="A98" i="2"/>
  <c r="A112" i="4" s="1"/>
  <c r="A99" i="2"/>
  <c r="A113" i="4" s="1"/>
  <c r="A100" i="2"/>
  <c r="A114" i="4" s="1"/>
  <c r="A101" i="2"/>
  <c r="A115" i="4" s="1"/>
  <c r="A102" i="2"/>
  <c r="A116" i="4" s="1"/>
  <c r="A103" i="2"/>
  <c r="A117" i="4" s="1"/>
  <c r="A104" i="2"/>
  <c r="A118" i="4" s="1"/>
  <c r="A105" i="2"/>
  <c r="A119" i="4" s="1"/>
  <c r="A106" i="2"/>
  <c r="A120" i="4" s="1"/>
  <c r="A107" i="2"/>
  <c r="A121" i="4" s="1"/>
  <c r="A108" i="2"/>
  <c r="A122" i="4" s="1"/>
  <c r="A109" i="2"/>
  <c r="A123" i="4" s="1"/>
  <c r="A110" i="2"/>
  <c r="A124" i="4" s="1"/>
  <c r="A111" i="2"/>
  <c r="A125" i="4" s="1"/>
  <c r="A112" i="2"/>
  <c r="A126" i="4" s="1"/>
  <c r="A113" i="2"/>
  <c r="A127" i="4" s="1"/>
  <c r="A114" i="2"/>
  <c r="A128" i="4" s="1"/>
  <c r="A115" i="2"/>
  <c r="A129" i="4" s="1"/>
  <c r="A116" i="2"/>
  <c r="A130" i="4" s="1"/>
  <c r="A117" i="2"/>
  <c r="A131" i="4" s="1"/>
  <c r="A118" i="2"/>
  <c r="A132" i="4" s="1"/>
  <c r="A119" i="2"/>
  <c r="A133" i="4" s="1"/>
  <c r="A120" i="2"/>
  <c r="A134" i="4" s="1"/>
  <c r="A121" i="2"/>
  <c r="A135" i="4" s="1"/>
  <c r="A122" i="2"/>
  <c r="A136" i="4" s="1"/>
  <c r="A123" i="2"/>
  <c r="A137" i="4" s="1"/>
  <c r="A124" i="2"/>
  <c r="A138" i="4" s="1"/>
  <c r="A125" i="2"/>
  <c r="A139" i="4" s="1"/>
  <c r="A126" i="2"/>
  <c r="A140" i="4" s="1"/>
  <c r="A127" i="2"/>
  <c r="A141" i="4" s="1"/>
  <c r="A128" i="2"/>
  <c r="A142" i="4" s="1"/>
  <c r="A129" i="2"/>
  <c r="A143" i="4" s="1"/>
  <c r="A130" i="2"/>
  <c r="A144" i="4" s="1"/>
  <c r="A131" i="2"/>
  <c r="A145" i="4" s="1"/>
  <c r="A132" i="2"/>
  <c r="A146" i="4" s="1"/>
  <c r="A133" i="2"/>
  <c r="A147" i="4" s="1"/>
  <c r="A134" i="2"/>
  <c r="A148" i="4" s="1"/>
  <c r="A135" i="2"/>
  <c r="A149" i="4" s="1"/>
  <c r="A136" i="2"/>
  <c r="A150" i="4" s="1"/>
  <c r="A137" i="2"/>
  <c r="A151" i="4" s="1"/>
  <c r="A138" i="2"/>
  <c r="A152" i="4" s="1"/>
  <c r="A139" i="2"/>
  <c r="A153" i="4" s="1"/>
  <c r="A140" i="2"/>
  <c r="A154" i="4" s="1"/>
  <c r="A141" i="2"/>
  <c r="A155" i="4" s="1"/>
  <c r="A142" i="2"/>
  <c r="A156" i="4" s="1"/>
  <c r="A143" i="2"/>
  <c r="A157" i="4" s="1"/>
  <c r="A144" i="2"/>
  <c r="A158" i="4" s="1"/>
  <c r="A145" i="2"/>
  <c r="A159" i="4" s="1"/>
  <c r="A146" i="2"/>
  <c r="A160" i="4" s="1"/>
  <c r="A147" i="2"/>
  <c r="A161" i="4" s="1"/>
  <c r="A148" i="2"/>
  <c r="A162" i="4" s="1"/>
  <c r="A149" i="2"/>
  <c r="A163" i="4" s="1"/>
  <c r="A150" i="2"/>
  <c r="A164" i="4" s="1"/>
  <c r="A151" i="2"/>
  <c r="A165" i="4" s="1"/>
  <c r="A152" i="2"/>
  <c r="A166" i="4" s="1"/>
  <c r="A153" i="2"/>
  <c r="A167" i="4" s="1"/>
  <c r="A154" i="2"/>
  <c r="A168" i="4" s="1"/>
  <c r="A155" i="2"/>
  <c r="A169" i="4" s="1"/>
  <c r="A156" i="2"/>
  <c r="A170" i="4" s="1"/>
  <c r="A157" i="2"/>
  <c r="A171" i="4" s="1"/>
  <c r="A158" i="2"/>
  <c r="A172" i="4" s="1"/>
  <c r="A159" i="2"/>
  <c r="A173" i="4" s="1"/>
  <c r="A160" i="2"/>
  <c r="A174" i="4" s="1"/>
  <c r="A161" i="2"/>
  <c r="A175" i="4" s="1"/>
  <c r="A162" i="2"/>
  <c r="A176" i="4" s="1"/>
  <c r="A163" i="2"/>
  <c r="A177" i="4" s="1"/>
  <c r="A164" i="2"/>
  <c r="A178" i="4" s="1"/>
  <c r="A165" i="2"/>
  <c r="A179" i="4" s="1"/>
  <c r="A166" i="2"/>
  <c r="A180" i="4" s="1"/>
  <c r="A167" i="2"/>
  <c r="A181" i="4" s="1"/>
  <c r="A168" i="2"/>
  <c r="A182" i="4" s="1"/>
  <c r="A169" i="2"/>
  <c r="A183" i="4" s="1"/>
  <c r="A170" i="2"/>
  <c r="A184" i="4" s="1"/>
  <c r="A171" i="2"/>
  <c r="A185" i="4" s="1"/>
  <c r="A172" i="2"/>
  <c r="A186" i="4" s="1"/>
  <c r="A173" i="2"/>
  <c r="A187" i="4" s="1"/>
  <c r="A174" i="2"/>
  <c r="A188" i="4" s="1"/>
  <c r="A175" i="2"/>
  <c r="A189" i="4" s="1"/>
  <c r="A176" i="2"/>
  <c r="A190" i="4" s="1"/>
  <c r="B74" i="2"/>
  <c r="B75" i="2"/>
  <c r="B89" i="4" s="1"/>
  <c r="B76" i="2"/>
  <c r="B90" i="4" s="1"/>
  <c r="B77" i="2"/>
  <c r="B78" i="2"/>
  <c r="B79" i="2"/>
  <c r="B93" i="4" s="1"/>
  <c r="B80" i="2"/>
  <c r="B81" i="2"/>
  <c r="B95" i="4" s="1"/>
  <c r="B82" i="2"/>
  <c r="B96" i="4" s="1"/>
  <c r="B83" i="2"/>
  <c r="B97" i="4" s="1"/>
  <c r="B84" i="2"/>
  <c r="B85" i="2"/>
  <c r="B99" i="4" s="1"/>
  <c r="B86" i="2"/>
  <c r="B100" i="4" s="1"/>
  <c r="B87" i="2"/>
  <c r="B101" i="4" s="1"/>
  <c r="B88" i="2"/>
  <c r="B89" i="2"/>
  <c r="B103" i="4" s="1"/>
  <c r="B90" i="2"/>
  <c r="B104" i="4" s="1"/>
  <c r="B91" i="2"/>
  <c r="B105" i="4" s="1"/>
  <c r="B92" i="2"/>
  <c r="B93" i="2"/>
  <c r="B107" i="4" s="1"/>
  <c r="B94" i="2"/>
  <c r="B108" i="4" s="1"/>
  <c r="B95" i="2"/>
  <c r="B109" i="4" s="1"/>
  <c r="B96" i="2"/>
  <c r="B97" i="2"/>
  <c r="B111" i="4" s="1"/>
  <c r="B98" i="2"/>
  <c r="B112" i="4" s="1"/>
  <c r="B99" i="2"/>
  <c r="B113" i="4" s="1"/>
  <c r="B100" i="2"/>
  <c r="B101" i="2"/>
  <c r="B115" i="4" s="1"/>
  <c r="B102" i="2"/>
  <c r="B116" i="4" s="1"/>
  <c r="B103" i="2"/>
  <c r="B117" i="4" s="1"/>
  <c r="B104" i="2"/>
  <c r="B105" i="2"/>
  <c r="B119" i="4" s="1"/>
  <c r="B106" i="2"/>
  <c r="B120" i="4" s="1"/>
  <c r="B107" i="2"/>
  <c r="B121" i="4" s="1"/>
  <c r="B108" i="2"/>
  <c r="B109" i="2"/>
  <c r="B123" i="4" s="1"/>
  <c r="B110" i="2"/>
  <c r="B124" i="4" s="1"/>
  <c r="B111" i="2"/>
  <c r="B125" i="4" s="1"/>
  <c r="B112" i="2"/>
  <c r="B113" i="2"/>
  <c r="B127" i="4" s="1"/>
  <c r="B114" i="2"/>
  <c r="B128" i="4" s="1"/>
  <c r="B115" i="2"/>
  <c r="B129" i="4" s="1"/>
  <c r="B116" i="2"/>
  <c r="B117" i="2"/>
  <c r="B131" i="4" s="1"/>
  <c r="B118" i="2"/>
  <c r="B132" i="4" s="1"/>
  <c r="B119" i="2"/>
  <c r="B133" i="4" s="1"/>
  <c r="B120" i="2"/>
  <c r="B121" i="2"/>
  <c r="B135" i="4" s="1"/>
  <c r="B122" i="2"/>
  <c r="B136" i="4" s="1"/>
  <c r="B123" i="2"/>
  <c r="B137" i="4" s="1"/>
  <c r="B124" i="2"/>
  <c r="B125" i="2"/>
  <c r="B139" i="4" s="1"/>
  <c r="B126" i="2"/>
  <c r="B140" i="4" s="1"/>
  <c r="B127" i="2"/>
  <c r="B141" i="4" s="1"/>
  <c r="B128" i="2"/>
  <c r="B129" i="2"/>
  <c r="B143" i="4" s="1"/>
  <c r="B130" i="2"/>
  <c r="B144" i="4" s="1"/>
  <c r="B131" i="2"/>
  <c r="B145" i="4" s="1"/>
  <c r="B132" i="2"/>
  <c r="B133" i="2"/>
  <c r="B147" i="4" s="1"/>
  <c r="B134" i="2"/>
  <c r="B148" i="4" s="1"/>
  <c r="B135" i="2"/>
  <c r="B149" i="4" s="1"/>
  <c r="B136" i="2"/>
  <c r="B137" i="2"/>
  <c r="B151" i="4" s="1"/>
  <c r="B138" i="2"/>
  <c r="B152" i="4" s="1"/>
  <c r="B139" i="2"/>
  <c r="B153" i="4" s="1"/>
  <c r="B140" i="2"/>
  <c r="B141" i="2"/>
  <c r="B155" i="4" s="1"/>
  <c r="B142" i="2"/>
  <c r="B156" i="4" s="1"/>
  <c r="B143" i="2"/>
  <c r="B157" i="4" s="1"/>
  <c r="B144" i="2"/>
  <c r="B145" i="2"/>
  <c r="B159" i="4" s="1"/>
  <c r="B146" i="2"/>
  <c r="B160" i="4" s="1"/>
  <c r="B147" i="2"/>
  <c r="B161" i="4" s="1"/>
  <c r="B148" i="2"/>
  <c r="B149" i="2"/>
  <c r="B163" i="4" s="1"/>
  <c r="B150" i="2"/>
  <c r="B164" i="4" s="1"/>
  <c r="B151" i="2"/>
  <c r="B165" i="4" s="1"/>
  <c r="B152" i="2"/>
  <c r="B153" i="2"/>
  <c r="B167" i="4" s="1"/>
  <c r="B154" i="2"/>
  <c r="B168" i="4" s="1"/>
  <c r="B155" i="2"/>
  <c r="B169" i="4" s="1"/>
  <c r="B156" i="2"/>
  <c r="B157" i="2"/>
  <c r="B171" i="4" s="1"/>
  <c r="B158" i="2"/>
  <c r="B172" i="4" s="1"/>
  <c r="B159" i="2"/>
  <c r="B173" i="4" s="1"/>
  <c r="B160" i="2"/>
  <c r="B161" i="2"/>
  <c r="B175" i="4" s="1"/>
  <c r="B162" i="2"/>
  <c r="B176" i="4" s="1"/>
  <c r="B163" i="2"/>
  <c r="B177" i="4" s="1"/>
  <c r="B164" i="2"/>
  <c r="B165" i="2"/>
  <c r="B179" i="4" s="1"/>
  <c r="B166" i="2"/>
  <c r="B180" i="4" s="1"/>
  <c r="B167" i="2"/>
  <c r="B181" i="4" s="1"/>
  <c r="B168" i="2"/>
  <c r="B169" i="2"/>
  <c r="B183" i="4" s="1"/>
  <c r="B170" i="2"/>
  <c r="B184" i="4" s="1"/>
  <c r="B171" i="2"/>
  <c r="B185" i="4" s="1"/>
  <c r="B172" i="2"/>
  <c r="B173" i="2"/>
  <c r="B187" i="4" s="1"/>
  <c r="B174" i="2"/>
  <c r="B188" i="4" s="1"/>
  <c r="B175" i="2"/>
  <c r="B189" i="4" s="1"/>
  <c r="B176" i="2"/>
  <c r="B73" i="2"/>
  <c r="K503" i="1"/>
  <c r="K504" i="1"/>
  <c r="K505" i="1"/>
  <c r="K506" i="1"/>
  <c r="K507" i="1"/>
  <c r="K502" i="1"/>
  <c r="K497" i="1"/>
  <c r="K498" i="1"/>
  <c r="K499" i="1"/>
  <c r="K500" i="1"/>
  <c r="K496" i="1"/>
  <c r="K490" i="1"/>
  <c r="K491" i="1"/>
  <c r="K492" i="1"/>
  <c r="K493" i="1"/>
  <c r="K494" i="1"/>
  <c r="K489" i="1"/>
  <c r="K482" i="1"/>
  <c r="K483" i="1"/>
  <c r="K484" i="1"/>
  <c r="K485" i="1"/>
  <c r="K486" i="1"/>
  <c r="K481" i="1"/>
  <c r="K475" i="1"/>
  <c r="K476" i="1"/>
  <c r="K477" i="1"/>
  <c r="K478" i="1"/>
  <c r="K479" i="1"/>
  <c r="K474" i="1"/>
  <c r="K467" i="1"/>
  <c r="K468" i="1"/>
  <c r="K469" i="1"/>
  <c r="K470" i="1"/>
  <c r="K471" i="1"/>
  <c r="K472" i="1"/>
  <c r="K466" i="1"/>
  <c r="K457" i="1"/>
  <c r="K458" i="1"/>
  <c r="K459" i="1"/>
  <c r="K460" i="1"/>
  <c r="K461" i="1"/>
  <c r="K462" i="1"/>
  <c r="K463" i="1"/>
  <c r="K464" i="1"/>
  <c r="K456" i="1"/>
  <c r="K449" i="1"/>
  <c r="K450" i="1"/>
  <c r="K451" i="1"/>
  <c r="K452" i="1"/>
  <c r="K453" i="1"/>
  <c r="K454" i="1"/>
  <c r="K448" i="1"/>
  <c r="K442" i="1"/>
  <c r="K443" i="1"/>
  <c r="K444" i="1"/>
  <c r="K445" i="1"/>
  <c r="K441" i="1"/>
  <c r="K436" i="1"/>
  <c r="K437" i="1"/>
  <c r="K438" i="1"/>
  <c r="K439" i="1"/>
  <c r="K435" i="1"/>
  <c r="K428" i="1"/>
  <c r="K429" i="1"/>
  <c r="K430" i="1"/>
  <c r="K431" i="1"/>
  <c r="K432" i="1"/>
  <c r="K427" i="1"/>
  <c r="K421" i="1"/>
  <c r="K422" i="1"/>
  <c r="K423" i="1"/>
  <c r="K424" i="1"/>
  <c r="K425" i="1"/>
  <c r="K420" i="1"/>
  <c r="K414" i="1"/>
  <c r="K415" i="1"/>
  <c r="K416" i="1"/>
  <c r="K417" i="1"/>
  <c r="K418" i="1"/>
  <c r="K413" i="1"/>
  <c r="K407" i="1"/>
  <c r="K408" i="1"/>
  <c r="K409" i="1"/>
  <c r="K410" i="1"/>
  <c r="K406" i="1"/>
  <c r="K401" i="1"/>
  <c r="K402" i="1"/>
  <c r="K403" i="1"/>
  <c r="K404" i="1"/>
  <c r="K400" i="1"/>
  <c r="K395" i="1"/>
  <c r="K396" i="1"/>
  <c r="K397" i="1"/>
  <c r="K398" i="1"/>
  <c r="K394" i="1"/>
  <c r="K387" i="1"/>
  <c r="K388" i="1"/>
  <c r="K389" i="1"/>
  <c r="K390" i="1"/>
  <c r="K391" i="1"/>
  <c r="K386" i="1"/>
  <c r="K381" i="1"/>
  <c r="K382" i="1"/>
  <c r="K383" i="1"/>
  <c r="K384" i="1"/>
  <c r="K380" i="1"/>
  <c r="K375" i="1"/>
  <c r="K376" i="1"/>
  <c r="K377" i="1"/>
  <c r="K378" i="1"/>
  <c r="K374" i="1"/>
  <c r="K367" i="1"/>
  <c r="K368" i="1"/>
  <c r="K369" i="1"/>
  <c r="K370" i="1"/>
  <c r="K371" i="1"/>
  <c r="K366" i="1"/>
  <c r="K361" i="1"/>
  <c r="K362" i="1"/>
  <c r="K363" i="1"/>
  <c r="K364" i="1"/>
  <c r="K360" i="1"/>
  <c r="K355" i="1"/>
  <c r="K356" i="1"/>
  <c r="K357" i="1"/>
  <c r="K358" i="1"/>
  <c r="K354" i="1"/>
  <c r="K347" i="1"/>
  <c r="K348" i="1"/>
  <c r="K349" i="1"/>
  <c r="K350" i="1"/>
  <c r="K346" i="1"/>
  <c r="K340" i="1"/>
  <c r="K341" i="1"/>
  <c r="K342" i="1"/>
  <c r="K343" i="1"/>
  <c r="K344" i="1"/>
  <c r="K339" i="1"/>
  <c r="K332" i="1"/>
  <c r="K333" i="1"/>
  <c r="K334" i="1"/>
  <c r="K335" i="1"/>
  <c r="K336" i="1"/>
  <c r="K331" i="1"/>
  <c r="K326" i="1"/>
  <c r="K327" i="1"/>
  <c r="K328" i="1"/>
  <c r="K329" i="1"/>
  <c r="K325" i="1"/>
  <c r="K319" i="1"/>
  <c r="K320" i="1"/>
  <c r="K321" i="1"/>
  <c r="K322" i="1"/>
  <c r="K318" i="1"/>
  <c r="K314" i="1"/>
  <c r="K315" i="1"/>
  <c r="K316" i="1"/>
  <c r="K313" i="1"/>
  <c r="K312" i="1"/>
  <c r="K307" i="1"/>
  <c r="K308" i="1"/>
  <c r="K309" i="1"/>
  <c r="K310" i="1"/>
  <c r="K306" i="1"/>
  <c r="K301" i="1"/>
  <c r="K302" i="1"/>
  <c r="K303" i="1"/>
  <c r="K304" i="1"/>
  <c r="K300" i="1"/>
  <c r="K295" i="1"/>
  <c r="K296" i="1"/>
  <c r="K297" i="1"/>
  <c r="K298" i="1"/>
  <c r="K294" i="1"/>
  <c r="K286" i="1"/>
  <c r="K287" i="1"/>
  <c r="K288" i="1"/>
  <c r="K289" i="1"/>
  <c r="K290" i="1"/>
  <c r="K285" i="1"/>
  <c r="K280" i="1"/>
  <c r="K281" i="1"/>
  <c r="K282" i="1"/>
  <c r="K283" i="1"/>
  <c r="K279" i="1"/>
  <c r="K273" i="1"/>
  <c r="K274" i="1"/>
  <c r="K275" i="1"/>
  <c r="K276" i="1"/>
  <c r="K277" i="1"/>
  <c r="K272" i="1"/>
  <c r="K268" i="1"/>
  <c r="K269" i="1"/>
  <c r="K270" i="1"/>
  <c r="K267" i="1"/>
  <c r="K266" i="1"/>
  <c r="K254" i="1"/>
  <c r="K255" i="1"/>
  <c r="K253" i="1"/>
  <c r="K247" i="1"/>
  <c r="K248" i="1"/>
  <c r="K249" i="1"/>
  <c r="K250" i="1"/>
  <c r="K251" i="1"/>
  <c r="K246" i="1"/>
  <c r="K240" i="1"/>
  <c r="K241" i="1"/>
  <c r="K242" i="1"/>
  <c r="K243" i="1"/>
  <c r="K244" i="1"/>
  <c r="K239" i="1"/>
  <c r="K235" i="1"/>
  <c r="K236" i="1"/>
  <c r="K237" i="1"/>
  <c r="K234" i="1"/>
  <c r="K229" i="1"/>
  <c r="K230" i="1"/>
  <c r="K231" i="1"/>
  <c r="K232" i="1"/>
  <c r="K228" i="1"/>
  <c r="K224" i="1"/>
  <c r="K225" i="1"/>
  <c r="K223" i="1"/>
  <c r="K222" i="1"/>
  <c r="K221" i="1"/>
  <c r="K213" i="1"/>
  <c r="K214" i="1"/>
  <c r="K215" i="1"/>
  <c r="K216" i="1"/>
  <c r="K217" i="1"/>
  <c r="K218" i="1"/>
  <c r="K219" i="1"/>
  <c r="K212" i="1"/>
  <c r="K211" i="1"/>
  <c r="K204" i="1"/>
  <c r="K205" i="1"/>
  <c r="K206" i="1"/>
  <c r="K207" i="1"/>
  <c r="K208" i="1"/>
  <c r="K209" i="1"/>
  <c r="K203" i="1"/>
  <c r="K202" i="1"/>
  <c r="K196" i="1"/>
  <c r="K197" i="1"/>
  <c r="K198" i="1"/>
  <c r="K199" i="1"/>
  <c r="K200" i="1"/>
  <c r="K195" i="1"/>
  <c r="K194" i="1"/>
  <c r="K185" i="1"/>
  <c r="K186" i="1"/>
  <c r="K187" i="1"/>
  <c r="K188" i="1"/>
  <c r="K189" i="1"/>
  <c r="K190" i="1"/>
  <c r="K191" i="1"/>
  <c r="K192" i="1"/>
  <c r="K184" i="1"/>
  <c r="K178" i="1"/>
  <c r="K179" i="1"/>
  <c r="K180" i="1"/>
  <c r="K181" i="1"/>
  <c r="K182" i="1"/>
  <c r="K177" i="1"/>
  <c r="K176" i="1"/>
  <c r="K169" i="1"/>
  <c r="K170" i="1"/>
  <c r="K171" i="1"/>
  <c r="K172" i="1"/>
  <c r="K173" i="1"/>
  <c r="K174" i="1"/>
  <c r="K168" i="1"/>
  <c r="K159" i="1"/>
  <c r="K160" i="1"/>
  <c r="K161" i="1"/>
  <c r="K162" i="1"/>
  <c r="K158" i="1"/>
  <c r="K152" i="1"/>
  <c r="K153" i="1"/>
  <c r="K154" i="1"/>
  <c r="K155" i="1"/>
  <c r="K156" i="1"/>
  <c r="K151" i="1"/>
  <c r="K145" i="1"/>
  <c r="K146" i="1"/>
  <c r="K147" i="1"/>
  <c r="K148" i="1"/>
  <c r="K149" i="1"/>
  <c r="K144" i="1"/>
  <c r="K135" i="1"/>
  <c r="K136" i="1"/>
  <c r="K126" i="1"/>
  <c r="K127" i="1"/>
  <c r="K119" i="1"/>
  <c r="K120" i="1"/>
  <c r="K121" i="1"/>
  <c r="K118" i="1"/>
  <c r="K112" i="1"/>
  <c r="K113" i="1"/>
  <c r="K114" i="1"/>
  <c r="K115" i="1"/>
  <c r="K116" i="1"/>
  <c r="K111" i="1"/>
  <c r="K99" i="1"/>
  <c r="K100" i="1"/>
  <c r="K101" i="1"/>
  <c r="K102" i="1"/>
  <c r="K103" i="1"/>
  <c r="K90" i="1"/>
  <c r="K91" i="1"/>
  <c r="K92" i="1"/>
  <c r="K93" i="1"/>
  <c r="K52" i="1"/>
  <c r="K53" i="1"/>
  <c r="K54" i="1"/>
  <c r="K55" i="1"/>
  <c r="K51" i="1"/>
  <c r="K35" i="1"/>
  <c r="K36" i="1"/>
  <c r="K37" i="1"/>
  <c r="K38" i="1"/>
  <c r="K34" i="1"/>
  <c r="K26" i="1"/>
  <c r="K27" i="1"/>
  <c r="K28" i="1"/>
  <c r="K29" i="1"/>
  <c r="K30" i="1"/>
  <c r="K31" i="1"/>
  <c r="K32" i="1"/>
  <c r="K25" i="1"/>
  <c r="K345" i="1" l="1"/>
  <c r="K245" i="1"/>
  <c r="K284" i="1"/>
  <c r="K305" i="1"/>
  <c r="K317" i="1"/>
  <c r="K353" i="1"/>
  <c r="K359" i="1"/>
  <c r="K393" i="1"/>
  <c r="K405" i="1"/>
  <c r="K412" i="1"/>
  <c r="K419" i="1"/>
  <c r="K426" i="1"/>
  <c r="K440" i="1"/>
  <c r="K495" i="1"/>
  <c r="K110" i="1"/>
  <c r="K150" i="1"/>
  <c r="K183" i="1"/>
  <c r="K220" i="1"/>
  <c r="K24" i="1"/>
  <c r="K143" i="1"/>
  <c r="K175" i="1"/>
  <c r="K193" i="1"/>
  <c r="K201" i="1"/>
  <c r="K238" i="1"/>
  <c r="K265" i="1"/>
  <c r="K271" i="1"/>
  <c r="K278" i="1"/>
  <c r="K311" i="1"/>
  <c r="K324" i="1"/>
  <c r="K338" i="1"/>
  <c r="K385" i="1"/>
  <c r="K488" i="1"/>
  <c r="K293" i="1"/>
  <c r="K299" i="1"/>
  <c r="K373" i="1"/>
  <c r="K379" i="1"/>
  <c r="K167" i="1"/>
  <c r="K227" i="1"/>
  <c r="K233" i="1"/>
  <c r="K447" i="1"/>
  <c r="K455" i="1"/>
  <c r="K501" i="1"/>
  <c r="B190" i="4"/>
  <c r="B182" i="4"/>
  <c r="B170" i="4"/>
  <c r="B162" i="4"/>
  <c r="B154" i="4"/>
  <c r="B150" i="4"/>
  <c r="B142" i="4"/>
  <c r="B138" i="4"/>
  <c r="B126" i="4"/>
  <c r="B118" i="4"/>
  <c r="B106" i="4"/>
  <c r="B98" i="4"/>
  <c r="B186" i="4"/>
  <c r="B178" i="4"/>
  <c r="B166" i="4"/>
  <c r="B134" i="4"/>
  <c r="B114" i="4"/>
  <c r="B102" i="4"/>
  <c r="B174" i="4"/>
  <c r="B158" i="4"/>
  <c r="B146" i="4"/>
  <c r="B130" i="4"/>
  <c r="B122" i="4"/>
  <c r="B110" i="4"/>
  <c r="B94" i="4"/>
  <c r="B91" i="4"/>
  <c r="B87" i="4"/>
  <c r="B92" i="4"/>
  <c r="B88" i="4"/>
  <c r="K480" i="1"/>
  <c r="K473" i="1"/>
  <c r="K465" i="1"/>
  <c r="K434" i="1"/>
  <c r="K399" i="1"/>
  <c r="K365" i="1"/>
  <c r="K337" i="1"/>
  <c r="K330" i="1"/>
  <c r="K210" i="1"/>
  <c r="K20" i="1"/>
  <c r="K21" i="1"/>
  <c r="K22" i="1"/>
  <c r="K23" i="1"/>
  <c r="K19" i="1"/>
  <c r="I18" i="1"/>
  <c r="D79" i="2" s="1"/>
  <c r="D93" i="4" s="1"/>
  <c r="I24" i="1"/>
  <c r="D80" i="2" s="1"/>
  <c r="D94" i="4" s="1"/>
  <c r="I33" i="1"/>
  <c r="D81" i="2" s="1"/>
  <c r="D95" i="4" s="1"/>
  <c r="J33" i="1"/>
  <c r="E81" i="2" s="1"/>
  <c r="E95" i="4" s="1"/>
  <c r="I43" i="1"/>
  <c r="D83" i="2" s="1"/>
  <c r="D97" i="4" s="1"/>
  <c r="J43" i="1"/>
  <c r="E83" i="2" s="1"/>
  <c r="E97" i="4" s="1"/>
  <c r="I49" i="1"/>
  <c r="D84" i="2" s="1"/>
  <c r="D98" i="4" s="1"/>
  <c r="J49" i="1"/>
  <c r="E84" i="2" s="1"/>
  <c r="E98" i="4" s="1"/>
  <c r="I59" i="1"/>
  <c r="D86" i="2" s="1"/>
  <c r="D100" i="4" s="1"/>
  <c r="J59" i="1"/>
  <c r="I65" i="1"/>
  <c r="D87" i="2" s="1"/>
  <c r="D101" i="4" s="1"/>
  <c r="J65" i="1"/>
  <c r="E87" i="2" s="1"/>
  <c r="E101" i="4" s="1"/>
  <c r="I71" i="1"/>
  <c r="J71" i="1"/>
  <c r="I81" i="1"/>
  <c r="J81" i="1"/>
  <c r="I88" i="1"/>
  <c r="D94" i="2" s="1"/>
  <c r="D108" i="4" s="1"/>
  <c r="I97" i="1"/>
  <c r="D95" i="2" s="1"/>
  <c r="D109" i="4" s="1"/>
  <c r="J97" i="1"/>
  <c r="E95" i="2" s="1"/>
  <c r="E109" i="4" s="1"/>
  <c r="I110" i="1"/>
  <c r="D100" i="2" s="1"/>
  <c r="D114" i="4" s="1"/>
  <c r="I117" i="1"/>
  <c r="D101" i="2" s="1"/>
  <c r="D115" i="4" s="1"/>
  <c r="J117" i="1"/>
  <c r="E101" i="2" s="1"/>
  <c r="E115" i="4" s="1"/>
  <c r="I124" i="1"/>
  <c r="D102" i="2" s="1"/>
  <c r="D116" i="4" s="1"/>
  <c r="I133" i="1"/>
  <c r="J133" i="1"/>
  <c r="I143" i="1"/>
  <c r="D110" i="2" s="1"/>
  <c r="D124" i="4" s="1"/>
  <c r="J143" i="1"/>
  <c r="E110" i="2" s="1"/>
  <c r="E124" i="4" s="1"/>
  <c r="I157" i="1"/>
  <c r="D112" i="2" s="1"/>
  <c r="D126" i="4" s="1"/>
  <c r="J157" i="1"/>
  <c r="E112" i="2" s="1"/>
  <c r="E126" i="4" s="1"/>
  <c r="I167" i="1"/>
  <c r="D115" i="2" s="1"/>
  <c r="D129" i="4" s="1"/>
  <c r="J167" i="1"/>
  <c r="E115" i="2" s="1"/>
  <c r="E129" i="4" s="1"/>
  <c r="I175" i="1"/>
  <c r="D116" i="2" s="1"/>
  <c r="D130" i="4" s="1"/>
  <c r="J175" i="1"/>
  <c r="E116" i="2" s="1"/>
  <c r="E130" i="4" s="1"/>
  <c r="I183" i="1"/>
  <c r="D117" i="2" s="1"/>
  <c r="D131" i="4" s="1"/>
  <c r="J183" i="1"/>
  <c r="E117" i="2" s="1"/>
  <c r="E131" i="4" s="1"/>
  <c r="I193" i="1"/>
  <c r="D118" i="2" s="1"/>
  <c r="D132" i="4" s="1"/>
  <c r="J193" i="1"/>
  <c r="E118" i="2" s="1"/>
  <c r="E132" i="4" s="1"/>
  <c r="I201" i="1"/>
  <c r="D119" i="2" s="1"/>
  <c r="D133" i="4" s="1"/>
  <c r="J201" i="1"/>
  <c r="E119" i="2" s="1"/>
  <c r="E133" i="4" s="1"/>
  <c r="I227" i="1"/>
  <c r="D123" i="2" s="1"/>
  <c r="D137" i="4" s="1"/>
  <c r="J227" i="1"/>
  <c r="E123" i="2" s="1"/>
  <c r="E137" i="4" s="1"/>
  <c r="I233" i="1"/>
  <c r="D124" i="2" s="1"/>
  <c r="D138" i="4" s="1"/>
  <c r="J233" i="1"/>
  <c r="E124" i="2" s="1"/>
  <c r="E138" i="4" s="1"/>
  <c r="I245" i="1"/>
  <c r="D126" i="2" s="1"/>
  <c r="D140" i="4" s="1"/>
  <c r="J245" i="1"/>
  <c r="E126" i="2" s="1"/>
  <c r="E140" i="4" s="1"/>
  <c r="J265" i="1"/>
  <c r="E130" i="2" s="1"/>
  <c r="E144" i="4" s="1"/>
  <c r="I278" i="1"/>
  <c r="D132" i="2" s="1"/>
  <c r="D146" i="4" s="1"/>
  <c r="J278" i="1"/>
  <c r="E132" i="2" s="1"/>
  <c r="E146" i="4" s="1"/>
  <c r="I284" i="1"/>
  <c r="D133" i="2" s="1"/>
  <c r="D147" i="4" s="1"/>
  <c r="J284" i="1"/>
  <c r="E133" i="2" s="1"/>
  <c r="E147" i="4" s="1"/>
  <c r="I324" i="1"/>
  <c r="J324" i="1"/>
  <c r="E142" i="2" s="1"/>
  <c r="E156" i="4" s="1"/>
  <c r="I330" i="1"/>
  <c r="D143" i="2" s="1"/>
  <c r="D157" i="4" s="1"/>
  <c r="J330" i="1"/>
  <c r="E143" i="2" s="1"/>
  <c r="E157" i="4" s="1"/>
  <c r="I338" i="1"/>
  <c r="D145" i="2" s="1"/>
  <c r="D159" i="4" s="1"/>
  <c r="J338" i="1"/>
  <c r="E145" i="2" s="1"/>
  <c r="E159" i="4" s="1"/>
  <c r="I412" i="1"/>
  <c r="D161" i="2" s="1"/>
  <c r="D175" i="4" s="1"/>
  <c r="J412" i="1"/>
  <c r="E161" i="2" s="1"/>
  <c r="E175" i="4" s="1"/>
  <c r="I419" i="1"/>
  <c r="D162" i="2" s="1"/>
  <c r="D176" i="4" s="1"/>
  <c r="I426" i="1"/>
  <c r="D163" i="2" s="1"/>
  <c r="D177" i="4" s="1"/>
  <c r="J426" i="1"/>
  <c r="E163" i="2" s="1"/>
  <c r="E177" i="4" s="1"/>
  <c r="I434" i="1"/>
  <c r="D165" i="2" s="1"/>
  <c r="D179" i="4" s="1"/>
  <c r="J434" i="1"/>
  <c r="E165" i="2" s="1"/>
  <c r="E179" i="4" s="1"/>
  <c r="I440" i="1"/>
  <c r="D166" i="2" s="1"/>
  <c r="D180" i="4" s="1"/>
  <c r="J440" i="1"/>
  <c r="E166" i="2" s="1"/>
  <c r="E180" i="4" s="1"/>
  <c r="J473" i="1"/>
  <c r="E171" i="2" s="1"/>
  <c r="E185" i="4" s="1"/>
  <c r="I480" i="1"/>
  <c r="D172" i="2" s="1"/>
  <c r="D186" i="4" s="1"/>
  <c r="I488" i="1"/>
  <c r="D174" i="2" s="1"/>
  <c r="D188" i="4" s="1"/>
  <c r="J488" i="1"/>
  <c r="E174" i="2" s="1"/>
  <c r="E188" i="4" s="1"/>
  <c r="H501" i="1"/>
  <c r="C176" i="2" s="1"/>
  <c r="C190" i="4" s="1"/>
  <c r="H495" i="1"/>
  <c r="C175" i="2" s="1"/>
  <c r="C189" i="4" s="1"/>
  <c r="H488" i="1"/>
  <c r="C174" i="2" s="1"/>
  <c r="C188" i="4" s="1"/>
  <c r="H480" i="1"/>
  <c r="C172" i="2" s="1"/>
  <c r="C186" i="4" s="1"/>
  <c r="H473" i="1"/>
  <c r="C171" i="2" s="1"/>
  <c r="C185" i="4" s="1"/>
  <c r="H465" i="1"/>
  <c r="C170" i="2" s="1"/>
  <c r="C184" i="4" s="1"/>
  <c r="H455" i="1"/>
  <c r="C169" i="2" s="1"/>
  <c r="C183" i="4" s="1"/>
  <c r="H447" i="1"/>
  <c r="C168" i="2" s="1"/>
  <c r="C182" i="4" s="1"/>
  <c r="H440" i="1"/>
  <c r="C166" i="2" s="1"/>
  <c r="C180" i="4" s="1"/>
  <c r="H434" i="1"/>
  <c r="C165" i="2" s="1"/>
  <c r="C179" i="4" s="1"/>
  <c r="H426" i="1"/>
  <c r="C163" i="2" s="1"/>
  <c r="C177" i="4" s="1"/>
  <c r="H419" i="1"/>
  <c r="C162" i="2" s="1"/>
  <c r="C176" i="4" s="1"/>
  <c r="H412" i="1"/>
  <c r="C161" i="2" s="1"/>
  <c r="C175" i="4" s="1"/>
  <c r="H405" i="1"/>
  <c r="C159" i="2" s="1"/>
  <c r="C173" i="4" s="1"/>
  <c r="H399" i="1"/>
  <c r="C158" i="2" s="1"/>
  <c r="C172" i="4" s="1"/>
  <c r="H393" i="1"/>
  <c r="H385" i="1"/>
  <c r="C155" i="2" s="1"/>
  <c r="C169" i="4" s="1"/>
  <c r="H379" i="1"/>
  <c r="C154" i="2" s="1"/>
  <c r="C168" i="4" s="1"/>
  <c r="H373" i="1"/>
  <c r="C153" i="2" s="1"/>
  <c r="C167" i="4" s="1"/>
  <c r="H365" i="1"/>
  <c r="C151" i="2" s="1"/>
  <c r="C165" i="4" s="1"/>
  <c r="H359" i="1"/>
  <c r="C150" i="2" s="1"/>
  <c r="C164" i="4" s="1"/>
  <c r="H353" i="1"/>
  <c r="C149" i="2" s="1"/>
  <c r="C163" i="4" s="1"/>
  <c r="H345" i="1"/>
  <c r="C146" i="2" s="1"/>
  <c r="C160" i="4" s="1"/>
  <c r="H338" i="1"/>
  <c r="H330" i="1"/>
  <c r="C143" i="2" s="1"/>
  <c r="C157" i="4" s="1"/>
  <c r="H324" i="1"/>
  <c r="H317" i="1"/>
  <c r="C140" i="2" s="1"/>
  <c r="C154" i="4" s="1"/>
  <c r="H311" i="1"/>
  <c r="C139" i="2" s="1"/>
  <c r="C153" i="4" s="1"/>
  <c r="H305" i="1"/>
  <c r="C138" i="2" s="1"/>
  <c r="C152" i="4" s="1"/>
  <c r="H299" i="1"/>
  <c r="C137" i="2" s="1"/>
  <c r="C151" i="4" s="1"/>
  <c r="H293" i="1"/>
  <c r="C136" i="2" s="1"/>
  <c r="C150" i="4" s="1"/>
  <c r="H284" i="1"/>
  <c r="C133" i="2" s="1"/>
  <c r="C147" i="4" s="1"/>
  <c r="H278" i="1"/>
  <c r="C132" i="2" s="1"/>
  <c r="C146" i="4" s="1"/>
  <c r="H271" i="1"/>
  <c r="C131" i="2" s="1"/>
  <c r="C145" i="4" s="1"/>
  <c r="H265" i="1"/>
  <c r="C130" i="2" s="1"/>
  <c r="C144" i="4" s="1"/>
  <c r="H252" i="1"/>
  <c r="C127" i="2" s="1"/>
  <c r="C141" i="4" s="1"/>
  <c r="H245" i="1"/>
  <c r="C126" i="2" s="1"/>
  <c r="C140" i="4" s="1"/>
  <c r="H238" i="1"/>
  <c r="C125" i="2" s="1"/>
  <c r="C139" i="4" s="1"/>
  <c r="H233" i="1"/>
  <c r="C124" i="2" s="1"/>
  <c r="C138" i="4" s="1"/>
  <c r="H227" i="1"/>
  <c r="C123" i="2" s="1"/>
  <c r="C137" i="4" s="1"/>
  <c r="H220" i="1"/>
  <c r="C121" i="2" s="1"/>
  <c r="C135" i="4" s="1"/>
  <c r="H210" i="1"/>
  <c r="C120" i="2" s="1"/>
  <c r="C134" i="4" s="1"/>
  <c r="H201" i="1"/>
  <c r="C119" i="2" s="1"/>
  <c r="C133" i="4" s="1"/>
  <c r="H193" i="1"/>
  <c r="C118" i="2" s="1"/>
  <c r="C132" i="4" s="1"/>
  <c r="H183" i="1"/>
  <c r="C117" i="2" s="1"/>
  <c r="C131" i="4" s="1"/>
  <c r="H175" i="1"/>
  <c r="C116" i="2" s="1"/>
  <c r="C130" i="4" s="1"/>
  <c r="H167" i="1"/>
  <c r="C115" i="2" s="1"/>
  <c r="C129" i="4" s="1"/>
  <c r="H157" i="1"/>
  <c r="C112" i="2" s="1"/>
  <c r="C126" i="4" s="1"/>
  <c r="H150" i="1"/>
  <c r="C111" i="2" s="1"/>
  <c r="C125" i="4" s="1"/>
  <c r="H143" i="1"/>
  <c r="C110" i="2" s="1"/>
  <c r="C124" i="4" s="1"/>
  <c r="H133" i="1"/>
  <c r="H124" i="1"/>
  <c r="C102" i="2" s="1"/>
  <c r="C116" i="4" s="1"/>
  <c r="H117" i="1"/>
  <c r="C101" i="2" s="1"/>
  <c r="C115" i="4" s="1"/>
  <c r="H110" i="1"/>
  <c r="H97" i="1"/>
  <c r="C95" i="2" s="1"/>
  <c r="C109" i="4" s="1"/>
  <c r="H88" i="1"/>
  <c r="C94" i="2" s="1"/>
  <c r="C108" i="4" s="1"/>
  <c r="H81" i="1"/>
  <c r="H71" i="1"/>
  <c r="H65" i="1"/>
  <c r="C87" i="2" s="1"/>
  <c r="C101" i="4" s="1"/>
  <c r="H59" i="1"/>
  <c r="C86" i="2" s="1"/>
  <c r="C100" i="4" s="1"/>
  <c r="H49" i="1"/>
  <c r="C84" i="2" s="1"/>
  <c r="C98" i="4" s="1"/>
  <c r="H43" i="1"/>
  <c r="C83" i="2" s="1"/>
  <c r="C97" i="4" s="1"/>
  <c r="H33" i="1"/>
  <c r="C81" i="2" s="1"/>
  <c r="C95" i="4" s="1"/>
  <c r="H24" i="1"/>
  <c r="C80" i="2" s="1"/>
  <c r="C94" i="4" s="1"/>
  <c r="H18" i="1"/>
  <c r="F502" i="1"/>
  <c r="F503" i="1"/>
  <c r="F504" i="1"/>
  <c r="F505" i="1"/>
  <c r="F498" i="1"/>
  <c r="F499" i="1"/>
  <c r="F500" i="1"/>
  <c r="F497" i="1"/>
  <c r="F496" i="1"/>
  <c r="F490" i="1"/>
  <c r="F491" i="1"/>
  <c r="F492" i="1"/>
  <c r="F493" i="1"/>
  <c r="F494" i="1"/>
  <c r="F489" i="1"/>
  <c r="F484" i="1"/>
  <c r="F485" i="1"/>
  <c r="F486" i="1"/>
  <c r="F483" i="1"/>
  <c r="F482" i="1"/>
  <c r="F481" i="1"/>
  <c r="F476" i="1"/>
  <c r="F477" i="1"/>
  <c r="F478" i="1"/>
  <c r="F479" i="1"/>
  <c r="F475" i="1"/>
  <c r="F474" i="1"/>
  <c r="F469" i="1"/>
  <c r="F470" i="1"/>
  <c r="F471" i="1"/>
  <c r="F472" i="1"/>
  <c r="F468" i="1"/>
  <c r="F467" i="1"/>
  <c r="F466" i="1"/>
  <c r="F459" i="1"/>
  <c r="F460" i="1"/>
  <c r="F461" i="1"/>
  <c r="F462" i="1"/>
  <c r="F463" i="1"/>
  <c r="F464" i="1"/>
  <c r="F458" i="1"/>
  <c r="F457" i="1"/>
  <c r="F456" i="1"/>
  <c r="F451" i="1"/>
  <c r="F452" i="1"/>
  <c r="F453" i="1"/>
  <c r="F454" i="1"/>
  <c r="F448" i="1"/>
  <c r="F449" i="1"/>
  <c r="F441" i="1"/>
  <c r="F442" i="1"/>
  <c r="F443" i="1"/>
  <c r="F436" i="1"/>
  <c r="F437" i="1"/>
  <c r="F438" i="1"/>
  <c r="F439" i="1"/>
  <c r="F431" i="1"/>
  <c r="F432" i="1"/>
  <c r="F427" i="1"/>
  <c r="F428" i="1"/>
  <c r="F429" i="1"/>
  <c r="F421" i="1"/>
  <c r="F422" i="1"/>
  <c r="F423" i="1"/>
  <c r="F424" i="1"/>
  <c r="F425" i="1"/>
  <c r="F414" i="1"/>
  <c r="F415" i="1"/>
  <c r="F416" i="1"/>
  <c r="F417" i="1"/>
  <c r="F418" i="1"/>
  <c r="F450" i="1"/>
  <c r="F435" i="1"/>
  <c r="F430" i="1"/>
  <c r="F420" i="1"/>
  <c r="F413" i="1"/>
  <c r="F401" i="1"/>
  <c r="F402" i="1"/>
  <c r="F403" i="1"/>
  <c r="F404" i="1"/>
  <c r="F396" i="1"/>
  <c r="F397" i="1"/>
  <c r="F398" i="1"/>
  <c r="F400" i="1"/>
  <c r="F395" i="1"/>
  <c r="F394" i="1"/>
  <c r="F406" i="1"/>
  <c r="F407" i="1"/>
  <c r="F408" i="1"/>
  <c r="F409" i="1"/>
  <c r="F381" i="1"/>
  <c r="F382" i="1"/>
  <c r="F383" i="1"/>
  <c r="F384" i="1"/>
  <c r="F387" i="1"/>
  <c r="F388" i="1"/>
  <c r="F389" i="1"/>
  <c r="F390" i="1"/>
  <c r="F391" i="1"/>
  <c r="F386" i="1"/>
  <c r="F380" i="1"/>
  <c r="F375" i="1"/>
  <c r="F376" i="1"/>
  <c r="F377" i="1"/>
  <c r="F378" i="1"/>
  <c r="F374" i="1"/>
  <c r="F369" i="1"/>
  <c r="F370" i="1"/>
  <c r="F371" i="1"/>
  <c r="F366" i="1"/>
  <c r="F367" i="1"/>
  <c r="F363" i="1"/>
  <c r="F364" i="1"/>
  <c r="F360" i="1"/>
  <c r="F361" i="1"/>
  <c r="F357" i="1"/>
  <c r="F358" i="1"/>
  <c r="F354" i="1"/>
  <c r="F368" i="1"/>
  <c r="F362" i="1"/>
  <c r="F356" i="1"/>
  <c r="F355" i="1"/>
  <c r="F346" i="1"/>
  <c r="F347" i="1"/>
  <c r="F348" i="1"/>
  <c r="F341" i="1"/>
  <c r="F342" i="1"/>
  <c r="F343" i="1"/>
  <c r="F344" i="1"/>
  <c r="F340" i="1"/>
  <c r="F339" i="1"/>
  <c r="F334" i="1"/>
  <c r="F335" i="1"/>
  <c r="F336" i="1"/>
  <c r="F333" i="1"/>
  <c r="F332" i="1"/>
  <c r="F331" i="1"/>
  <c r="F327" i="1"/>
  <c r="F328" i="1"/>
  <c r="F329" i="1"/>
  <c r="F326" i="1"/>
  <c r="F325" i="1"/>
  <c r="F319" i="1"/>
  <c r="F320" i="1"/>
  <c r="F321" i="1"/>
  <c r="F322" i="1"/>
  <c r="F318" i="1"/>
  <c r="F314" i="1"/>
  <c r="F315" i="1"/>
  <c r="F316" i="1"/>
  <c r="F313" i="1"/>
  <c r="F312" i="1"/>
  <c r="F308" i="1"/>
  <c r="F309" i="1"/>
  <c r="F310" i="1"/>
  <c r="F307" i="1"/>
  <c r="F306" i="1"/>
  <c r="F304" i="1"/>
  <c r="F303" i="1"/>
  <c r="F302" i="1"/>
  <c r="F301" i="1"/>
  <c r="F300" i="1"/>
  <c r="F295" i="1"/>
  <c r="F296" i="1"/>
  <c r="F297" i="1"/>
  <c r="F298" i="1"/>
  <c r="F294" i="1"/>
  <c r="F285" i="1"/>
  <c r="F280" i="1"/>
  <c r="F281" i="1"/>
  <c r="F282" i="1"/>
  <c r="F283" i="1"/>
  <c r="F273" i="1"/>
  <c r="F274" i="1"/>
  <c r="F275" i="1"/>
  <c r="F276" i="1"/>
  <c r="F277" i="1"/>
  <c r="F288" i="1"/>
  <c r="F287" i="1"/>
  <c r="F286" i="1"/>
  <c r="F279" i="1"/>
  <c r="F272" i="1"/>
  <c r="F267" i="1"/>
  <c r="F268" i="1"/>
  <c r="F269" i="1"/>
  <c r="F270" i="1"/>
  <c r="F266" i="1"/>
  <c r="F255" i="1"/>
  <c r="F253" i="1"/>
  <c r="F249" i="1"/>
  <c r="F250" i="1"/>
  <c r="F251" i="1"/>
  <c r="F246" i="1"/>
  <c r="F247" i="1"/>
  <c r="F242" i="1"/>
  <c r="F243" i="1"/>
  <c r="F244" i="1"/>
  <c r="F239" i="1"/>
  <c r="F240" i="1"/>
  <c r="F237" i="1"/>
  <c r="F234" i="1"/>
  <c r="F235" i="1"/>
  <c r="F231" i="1"/>
  <c r="F232" i="1"/>
  <c r="F229" i="1"/>
  <c r="F224" i="1"/>
  <c r="F225" i="1"/>
  <c r="F221" i="1"/>
  <c r="F222" i="1"/>
  <c r="F215" i="1"/>
  <c r="F216" i="1"/>
  <c r="F217" i="1"/>
  <c r="F218" i="1"/>
  <c r="F219" i="1"/>
  <c r="F211" i="1"/>
  <c r="F212" i="1"/>
  <c r="F213" i="1"/>
  <c r="F206" i="1"/>
  <c r="F207" i="1"/>
  <c r="F208" i="1"/>
  <c r="F209" i="1"/>
  <c r="F202" i="1"/>
  <c r="F203" i="1"/>
  <c r="F204" i="1"/>
  <c r="F198" i="1"/>
  <c r="F199" i="1"/>
  <c r="F200" i="1"/>
  <c r="F194" i="1"/>
  <c r="F195" i="1"/>
  <c r="F196" i="1"/>
  <c r="F188" i="1"/>
  <c r="F189" i="1"/>
  <c r="F190" i="1"/>
  <c r="F191" i="1"/>
  <c r="F192" i="1"/>
  <c r="F184" i="1"/>
  <c r="F185" i="1"/>
  <c r="F186" i="1"/>
  <c r="F254" i="1"/>
  <c r="F248" i="1"/>
  <c r="F241" i="1"/>
  <c r="F236" i="1"/>
  <c r="F230" i="1"/>
  <c r="F223" i="1"/>
  <c r="F214" i="1"/>
  <c r="F205" i="1"/>
  <c r="F197" i="1"/>
  <c r="F187" i="1"/>
  <c r="F180" i="1"/>
  <c r="F181" i="1"/>
  <c r="F182" i="1"/>
  <c r="F176" i="1"/>
  <c r="F177" i="1"/>
  <c r="F178" i="1"/>
  <c r="F179" i="1"/>
  <c r="F169" i="1"/>
  <c r="F170" i="1"/>
  <c r="F171" i="1"/>
  <c r="F172" i="1"/>
  <c r="F173" i="1"/>
  <c r="F174" i="1"/>
  <c r="F168" i="1"/>
  <c r="F161" i="1"/>
  <c r="F162" i="1"/>
  <c r="F160" i="1"/>
  <c r="F159" i="1"/>
  <c r="F158" i="1"/>
  <c r="F152" i="1"/>
  <c r="F153" i="1"/>
  <c r="F154" i="1"/>
  <c r="F155" i="1"/>
  <c r="F156" i="1"/>
  <c r="F151" i="1"/>
  <c r="F144" i="1"/>
  <c r="F145" i="1"/>
  <c r="F146" i="1"/>
  <c r="F147" i="1"/>
  <c r="F148" i="1"/>
  <c r="F149" i="1"/>
  <c r="F135" i="1"/>
  <c r="F136" i="1"/>
  <c r="F126" i="1"/>
  <c r="F127" i="1"/>
  <c r="F118" i="1"/>
  <c r="F119" i="1"/>
  <c r="F120" i="1"/>
  <c r="F121" i="1"/>
  <c r="F111" i="1"/>
  <c r="F112" i="1"/>
  <c r="F113" i="1"/>
  <c r="F114" i="1"/>
  <c r="F115" i="1"/>
  <c r="F116" i="1"/>
  <c r="F90" i="1"/>
  <c r="F91" i="1"/>
  <c r="F92" i="1"/>
  <c r="F93" i="1"/>
  <c r="F99" i="1"/>
  <c r="F100" i="1"/>
  <c r="F101" i="1"/>
  <c r="F102" i="1"/>
  <c r="F103" i="1"/>
  <c r="F51" i="1"/>
  <c r="F52" i="1"/>
  <c r="F53" i="1"/>
  <c r="F54" i="1"/>
  <c r="F55" i="1"/>
  <c r="F35" i="1"/>
  <c r="F36" i="1"/>
  <c r="F37" i="1"/>
  <c r="F38" i="1"/>
  <c r="F39" i="1"/>
  <c r="F40" i="1"/>
  <c r="F41" i="1"/>
  <c r="F27" i="1"/>
  <c r="F28" i="1"/>
  <c r="F29" i="1"/>
  <c r="F30" i="1"/>
  <c r="F31" i="1"/>
  <c r="F32" i="1"/>
  <c r="F21" i="1"/>
  <c r="F22" i="1"/>
  <c r="F23" i="1"/>
  <c r="K372" i="1" l="1"/>
  <c r="K487" i="1"/>
  <c r="F455" i="1"/>
  <c r="K352" i="1"/>
  <c r="K392" i="1"/>
  <c r="F480" i="1"/>
  <c r="K323" i="1"/>
  <c r="F359" i="1"/>
  <c r="F434" i="1"/>
  <c r="K446" i="1"/>
  <c r="F150" i="1"/>
  <c r="F220" i="1"/>
  <c r="F271" i="1"/>
  <c r="F299" i="1"/>
  <c r="F83" i="2"/>
  <c r="K166" i="1"/>
  <c r="K433" i="1"/>
  <c r="K411" i="1" s="1"/>
  <c r="F87" i="2"/>
  <c r="F81" i="2"/>
  <c r="K264" i="1"/>
  <c r="F112" i="2"/>
  <c r="C88" i="3" s="1"/>
  <c r="R88" i="3" s="1"/>
  <c r="K292" i="1"/>
  <c r="J70" i="1"/>
  <c r="E88" i="2" s="1"/>
  <c r="E102" i="4" s="1"/>
  <c r="E89" i="2"/>
  <c r="E103" i="4" s="1"/>
  <c r="F115" i="2"/>
  <c r="C91" i="3" s="1"/>
  <c r="R91" i="3" s="1"/>
  <c r="F166" i="2"/>
  <c r="F193" i="1"/>
  <c r="F447" i="1"/>
  <c r="C79" i="2"/>
  <c r="C93" i="4" s="1"/>
  <c r="H17" i="1"/>
  <c r="H80" i="1"/>
  <c r="C92" i="2" s="1"/>
  <c r="C93" i="2"/>
  <c r="J58" i="1"/>
  <c r="E85" i="2" s="1"/>
  <c r="E99" i="4" s="1"/>
  <c r="E86" i="2"/>
  <c r="E100" i="4" s="1"/>
  <c r="F124" i="2"/>
  <c r="F84" i="2"/>
  <c r="C60" i="3" s="1"/>
  <c r="R60" i="3" s="1"/>
  <c r="F175" i="1"/>
  <c r="F227" i="1"/>
  <c r="F233" i="1"/>
  <c r="F324" i="1"/>
  <c r="H337" i="1"/>
  <c r="C144" i="2" s="1"/>
  <c r="C145" i="2"/>
  <c r="H392" i="1"/>
  <c r="C156" i="2" s="1"/>
  <c r="C157" i="2"/>
  <c r="J132" i="1"/>
  <c r="E106" i="2"/>
  <c r="E120" i="4" s="1"/>
  <c r="I70" i="1"/>
  <c r="D88" i="2" s="1"/>
  <c r="D102" i="4" s="1"/>
  <c r="D89" i="2"/>
  <c r="D103" i="4" s="1"/>
  <c r="F116" i="2"/>
  <c r="F126" i="2"/>
  <c r="F393" i="1"/>
  <c r="I132" i="1"/>
  <c r="D106" i="2"/>
  <c r="D120" i="4" s="1"/>
  <c r="J80" i="1"/>
  <c r="E92" i="2" s="1"/>
  <c r="E106" i="4" s="1"/>
  <c r="E93" i="2"/>
  <c r="E107" i="4" s="1"/>
  <c r="K18" i="1"/>
  <c r="F117" i="2"/>
  <c r="F174" i="2"/>
  <c r="F132" i="2"/>
  <c r="C108" i="3" s="1"/>
  <c r="R108" i="3" s="1"/>
  <c r="F165" i="2"/>
  <c r="F118" i="2"/>
  <c r="C94" i="3" s="1"/>
  <c r="R94" i="3" s="1"/>
  <c r="F119" i="2"/>
  <c r="F133" i="2"/>
  <c r="F163" i="2"/>
  <c r="C139" i="3" s="1"/>
  <c r="R139" i="3" s="1"/>
  <c r="F101" i="2"/>
  <c r="H132" i="1"/>
  <c r="C106" i="2"/>
  <c r="F143" i="1"/>
  <c r="F167" i="1"/>
  <c r="F201" i="1"/>
  <c r="F265" i="1"/>
  <c r="F399" i="1"/>
  <c r="F473" i="1"/>
  <c r="F488" i="1"/>
  <c r="F495" i="1"/>
  <c r="H70" i="1"/>
  <c r="C88" i="2" s="1"/>
  <c r="C89" i="2"/>
  <c r="H109" i="1"/>
  <c r="C99" i="2" s="1"/>
  <c r="C100" i="2"/>
  <c r="H323" i="1"/>
  <c r="C141" i="2" s="1"/>
  <c r="C142" i="2"/>
  <c r="I323" i="1"/>
  <c r="D141" i="2" s="1"/>
  <c r="D155" i="4" s="1"/>
  <c r="D142" i="2"/>
  <c r="D156" i="4" s="1"/>
  <c r="I80" i="1"/>
  <c r="D93" i="2"/>
  <c r="D107" i="4" s="1"/>
  <c r="F110" i="2"/>
  <c r="F123" i="2"/>
  <c r="C99" i="3" s="1"/>
  <c r="R99" i="3" s="1"/>
  <c r="F161" i="2"/>
  <c r="F143" i="2"/>
  <c r="C119" i="3" s="1"/>
  <c r="R119" i="3" s="1"/>
  <c r="F95" i="2"/>
  <c r="F146" i="4"/>
  <c r="H487" i="1"/>
  <c r="C173" i="2" s="1"/>
  <c r="H352" i="1"/>
  <c r="C148" i="2" s="1"/>
  <c r="J323" i="1"/>
  <c r="E141" i="2" s="1"/>
  <c r="E155" i="4" s="1"/>
  <c r="H226" i="1"/>
  <c r="C122" i="2" s="1"/>
  <c r="H166" i="1"/>
  <c r="C114" i="2" s="1"/>
  <c r="I58" i="1"/>
  <c r="D85" i="2" s="1"/>
  <c r="D99" i="4" s="1"/>
  <c r="H42" i="1"/>
  <c r="C82" i="2" s="1"/>
  <c r="I42" i="1"/>
  <c r="D82" i="2" s="1"/>
  <c r="D96" i="4" s="1"/>
  <c r="I17" i="1"/>
  <c r="J495" i="1"/>
  <c r="J433" i="1"/>
  <c r="E164" i="2" s="1"/>
  <c r="E178" i="4" s="1"/>
  <c r="J42" i="1"/>
  <c r="E82" i="2" s="1"/>
  <c r="E96" i="4" s="1"/>
  <c r="J455" i="1"/>
  <c r="E169" i="2" s="1"/>
  <c r="E183" i="4" s="1"/>
  <c r="I433" i="1"/>
  <c r="J465" i="1"/>
  <c r="E170" i="2" s="1"/>
  <c r="E184" i="4" s="1"/>
  <c r="J419" i="1"/>
  <c r="E162" i="2" s="1"/>
  <c r="J379" i="1"/>
  <c r="E154" i="2" s="1"/>
  <c r="E168" i="4" s="1"/>
  <c r="J365" i="1"/>
  <c r="E151" i="2" s="1"/>
  <c r="E165" i="4" s="1"/>
  <c r="J353" i="1"/>
  <c r="E149" i="2" s="1"/>
  <c r="E163" i="4" s="1"/>
  <c r="J345" i="1"/>
  <c r="E146" i="2" s="1"/>
  <c r="E160" i="4" s="1"/>
  <c r="J252" i="1"/>
  <c r="J210" i="1"/>
  <c r="J150" i="1"/>
  <c r="I447" i="1"/>
  <c r="D168" i="2" s="1"/>
  <c r="D182" i="4" s="1"/>
  <c r="I405" i="1"/>
  <c r="D159" i="2" s="1"/>
  <c r="I393" i="1"/>
  <c r="I365" i="1"/>
  <c r="D151" i="2" s="1"/>
  <c r="D165" i="4" s="1"/>
  <c r="I299" i="1"/>
  <c r="D137" i="2" s="1"/>
  <c r="I252" i="1"/>
  <c r="D127" i="2" s="1"/>
  <c r="D141" i="4" s="1"/>
  <c r="J480" i="1"/>
  <c r="E172" i="2" s="1"/>
  <c r="E186" i="4" s="1"/>
  <c r="J399" i="1"/>
  <c r="E158" i="2" s="1"/>
  <c r="E172" i="4" s="1"/>
  <c r="J385" i="1"/>
  <c r="E155" i="2" s="1"/>
  <c r="E169" i="4" s="1"/>
  <c r="J373" i="1"/>
  <c r="E153" i="2" s="1"/>
  <c r="E167" i="4" s="1"/>
  <c r="J359" i="1"/>
  <c r="E150" i="2" s="1"/>
  <c r="E164" i="4" s="1"/>
  <c r="J317" i="1"/>
  <c r="E140" i="2" s="1"/>
  <c r="E154" i="4" s="1"/>
  <c r="J305" i="1"/>
  <c r="E138" i="2" s="1"/>
  <c r="E152" i="4" s="1"/>
  <c r="J293" i="1"/>
  <c r="E136" i="2" s="1"/>
  <c r="E150" i="4" s="1"/>
  <c r="J271" i="1"/>
  <c r="J238" i="1"/>
  <c r="E125" i="2" s="1"/>
  <c r="E139" i="4" s="1"/>
  <c r="J220" i="1"/>
  <c r="E121" i="2" s="1"/>
  <c r="E135" i="4" s="1"/>
  <c r="J110" i="1"/>
  <c r="J501" i="1"/>
  <c r="E176" i="2" s="1"/>
  <c r="E190" i="4" s="1"/>
  <c r="J447" i="1"/>
  <c r="E168" i="2" s="1"/>
  <c r="E182" i="4" s="1"/>
  <c r="J405" i="1"/>
  <c r="E159" i="2" s="1"/>
  <c r="E173" i="4" s="1"/>
  <c r="J393" i="1"/>
  <c r="E157" i="2" s="1"/>
  <c r="E171" i="4" s="1"/>
  <c r="J311" i="1"/>
  <c r="E139" i="2" s="1"/>
  <c r="E153" i="4" s="1"/>
  <c r="J299" i="1"/>
  <c r="E137" i="2" s="1"/>
  <c r="E151" i="4" s="1"/>
  <c r="I501" i="1"/>
  <c r="D176" i="2" s="1"/>
  <c r="D190" i="4" s="1"/>
  <c r="I465" i="1"/>
  <c r="D170" i="2" s="1"/>
  <c r="D184" i="4" s="1"/>
  <c r="I379" i="1"/>
  <c r="D154" i="2" s="1"/>
  <c r="I353" i="1"/>
  <c r="D149" i="2" s="1"/>
  <c r="I345" i="1"/>
  <c r="I311" i="1"/>
  <c r="D139" i="2" s="1"/>
  <c r="D153" i="4" s="1"/>
  <c r="I265" i="1"/>
  <c r="D130" i="2" s="1"/>
  <c r="D144" i="4" s="1"/>
  <c r="I210" i="1"/>
  <c r="D120" i="2" s="1"/>
  <c r="D134" i="4" s="1"/>
  <c r="I150" i="1"/>
  <c r="J124" i="1"/>
  <c r="E102" i="2" s="1"/>
  <c r="E116" i="4" s="1"/>
  <c r="J88" i="1"/>
  <c r="J24" i="1"/>
  <c r="E80" i="2" s="1"/>
  <c r="I495" i="1"/>
  <c r="I473" i="1"/>
  <c r="D171" i="2" s="1"/>
  <c r="D185" i="4" s="1"/>
  <c r="I455" i="1"/>
  <c r="D169" i="2" s="1"/>
  <c r="D183" i="4" s="1"/>
  <c r="I399" i="1"/>
  <c r="D158" i="2" s="1"/>
  <c r="D172" i="4" s="1"/>
  <c r="I385" i="1"/>
  <c r="D155" i="2" s="1"/>
  <c r="D169" i="4" s="1"/>
  <c r="I373" i="1"/>
  <c r="D153" i="2" s="1"/>
  <c r="D167" i="4" s="1"/>
  <c r="I359" i="1"/>
  <c r="D150" i="2" s="1"/>
  <c r="D164" i="4" s="1"/>
  <c r="I317" i="1"/>
  <c r="D140" i="2" s="1"/>
  <c r="I305" i="1"/>
  <c r="D138" i="2" s="1"/>
  <c r="D152" i="4" s="1"/>
  <c r="I293" i="1"/>
  <c r="I271" i="1"/>
  <c r="D131" i="2" s="1"/>
  <c r="I238" i="1"/>
  <c r="D125" i="2" s="1"/>
  <c r="I220" i="1"/>
  <c r="D121" i="2" s="1"/>
  <c r="D135" i="4" s="1"/>
  <c r="I109" i="1"/>
  <c r="J18" i="1"/>
  <c r="E79" i="2" s="1"/>
  <c r="H142" i="1"/>
  <c r="C109" i="2" s="1"/>
  <c r="H79" i="1"/>
  <c r="H292" i="1"/>
  <c r="H58" i="1"/>
  <c r="C85" i="2" s="1"/>
  <c r="H372" i="1"/>
  <c r="C152" i="2" s="1"/>
  <c r="H433" i="1"/>
  <c r="C164" i="2" s="1"/>
  <c r="H264" i="1"/>
  <c r="C129" i="2" s="1"/>
  <c r="F465" i="1"/>
  <c r="F210" i="1"/>
  <c r="F238" i="1"/>
  <c r="F317" i="1"/>
  <c r="F330" i="1"/>
  <c r="F338" i="1"/>
  <c r="F353" i="1"/>
  <c r="F183" i="1"/>
  <c r="F245" i="1"/>
  <c r="F278" i="1"/>
  <c r="F311" i="1"/>
  <c r="F385" i="1"/>
  <c r="F412" i="1"/>
  <c r="F305" i="1"/>
  <c r="F365" i="1"/>
  <c r="F379" i="1"/>
  <c r="F419" i="1"/>
  <c r="F426" i="1"/>
  <c r="F373" i="1"/>
  <c r="F293" i="1"/>
  <c r="F110" i="1"/>
  <c r="F18" i="1"/>
  <c r="F177" i="4" l="1"/>
  <c r="F175" i="4"/>
  <c r="C137" i="3"/>
  <c r="R137" i="3" s="1"/>
  <c r="F179" i="4"/>
  <c r="C141" i="3"/>
  <c r="R141" i="3" s="1"/>
  <c r="F147" i="4"/>
  <c r="C109" i="3"/>
  <c r="R109" i="3" s="1"/>
  <c r="F138" i="4"/>
  <c r="C100" i="3"/>
  <c r="R100" i="3" s="1"/>
  <c r="F95" i="4"/>
  <c r="C57" i="3"/>
  <c r="F97" i="4"/>
  <c r="C59" i="3"/>
  <c r="F109" i="4"/>
  <c r="C71" i="3"/>
  <c r="R71" i="3" s="1"/>
  <c r="F124" i="4"/>
  <c r="C86" i="3"/>
  <c r="R86" i="3" s="1"/>
  <c r="F133" i="4"/>
  <c r="C95" i="3"/>
  <c r="R95" i="3" s="1"/>
  <c r="F188" i="4"/>
  <c r="C150" i="3"/>
  <c r="R150" i="3" s="1"/>
  <c r="F140" i="4"/>
  <c r="C102" i="3"/>
  <c r="R102" i="3" s="1"/>
  <c r="F180" i="4"/>
  <c r="C142" i="3"/>
  <c r="R142" i="3" s="1"/>
  <c r="F101" i="4"/>
  <c r="C63" i="3"/>
  <c r="R63" i="3" s="1"/>
  <c r="F115" i="4"/>
  <c r="C77" i="3"/>
  <c r="R77" i="3" s="1"/>
  <c r="F131" i="4"/>
  <c r="C93" i="3"/>
  <c r="R93" i="3" s="1"/>
  <c r="F130" i="4"/>
  <c r="C92" i="3"/>
  <c r="R92" i="3" s="1"/>
  <c r="F137" i="4"/>
  <c r="F98" i="4"/>
  <c r="K291" i="1"/>
  <c r="H446" i="1"/>
  <c r="C167" i="2" s="1"/>
  <c r="C181" i="4" s="1"/>
  <c r="K351" i="1"/>
  <c r="F126" i="4"/>
  <c r="F129" i="4"/>
  <c r="F132" i="4"/>
  <c r="F157" i="4"/>
  <c r="F323" i="1"/>
  <c r="F166" i="1"/>
  <c r="F150" i="2"/>
  <c r="H108" i="1"/>
  <c r="H107" i="1" s="1"/>
  <c r="F155" i="2"/>
  <c r="C131" i="3" s="1"/>
  <c r="R131" i="3" s="1"/>
  <c r="F168" i="2"/>
  <c r="F86" i="2"/>
  <c r="C62" i="3" s="1"/>
  <c r="R62" i="3" s="1"/>
  <c r="J109" i="1"/>
  <c r="E99" i="2" s="1"/>
  <c r="E113" i="4" s="1"/>
  <c r="E100" i="2"/>
  <c r="E114" i="4" s="1"/>
  <c r="C114" i="4"/>
  <c r="C120" i="4"/>
  <c r="F106" i="2"/>
  <c r="C82" i="3" s="1"/>
  <c r="R82" i="3" s="1"/>
  <c r="C170" i="4"/>
  <c r="F171" i="2"/>
  <c r="C147" i="3" s="1"/>
  <c r="R147" i="3" s="1"/>
  <c r="F292" i="1"/>
  <c r="C99" i="4"/>
  <c r="F85" i="2"/>
  <c r="C61" i="3" s="1"/>
  <c r="R61" i="3" s="1"/>
  <c r="H411" i="1"/>
  <c r="C160" i="2" s="1"/>
  <c r="I487" i="1"/>
  <c r="D173" i="2" s="1"/>
  <c r="D187" i="4" s="1"/>
  <c r="D175" i="2"/>
  <c r="I142" i="1"/>
  <c r="D109" i="2" s="1"/>
  <c r="D111" i="2"/>
  <c r="I337" i="1"/>
  <c r="D144" i="2" s="1"/>
  <c r="D158" i="4" s="1"/>
  <c r="D146" i="2"/>
  <c r="D151" i="4"/>
  <c r="F137" i="2"/>
  <c r="C113" i="3" s="1"/>
  <c r="R113" i="3" s="1"/>
  <c r="E176" i="4"/>
  <c r="F162" i="2"/>
  <c r="C138" i="3" s="1"/>
  <c r="R138" i="3" s="1"/>
  <c r="J487" i="1"/>
  <c r="E173" i="2" s="1"/>
  <c r="E175" i="2"/>
  <c r="E189" i="4" s="1"/>
  <c r="F102" i="2"/>
  <c r="C78" i="3" s="1"/>
  <c r="R78" i="3" s="1"/>
  <c r="C113" i="4"/>
  <c r="H131" i="1"/>
  <c r="C105" i="2"/>
  <c r="F139" i="2"/>
  <c r="C115" i="3" s="1"/>
  <c r="R115" i="3" s="1"/>
  <c r="F153" i="2"/>
  <c r="C129" i="3" s="1"/>
  <c r="R129" i="3" s="1"/>
  <c r="F176" i="2"/>
  <c r="C152" i="3" s="1"/>
  <c r="R152" i="3" s="1"/>
  <c r="C159" i="4"/>
  <c r="F145" i="2"/>
  <c r="C121" i="3" s="1"/>
  <c r="R121" i="3" s="1"/>
  <c r="C107" i="4"/>
  <c r="F93" i="2"/>
  <c r="C69" i="3" s="1"/>
  <c r="R69" i="3" s="1"/>
  <c r="C166" i="4"/>
  <c r="I108" i="1"/>
  <c r="D99" i="2"/>
  <c r="D113" i="4" s="1"/>
  <c r="I292" i="1"/>
  <c r="D135" i="2" s="1"/>
  <c r="D149" i="4" s="1"/>
  <c r="D136" i="2"/>
  <c r="C136" i="4"/>
  <c r="C143" i="4"/>
  <c r="C123" i="4"/>
  <c r="D154" i="4"/>
  <c r="F140" i="2"/>
  <c r="C116" i="3" s="1"/>
  <c r="R116" i="3" s="1"/>
  <c r="J142" i="1"/>
  <c r="E109" i="2" s="1"/>
  <c r="E123" i="4" s="1"/>
  <c r="E111" i="2"/>
  <c r="E125" i="4" s="1"/>
  <c r="C162" i="4"/>
  <c r="C156" i="4"/>
  <c r="F142" i="2"/>
  <c r="C118" i="3" s="1"/>
  <c r="R118" i="3" s="1"/>
  <c r="C103" i="4"/>
  <c r="F89" i="2"/>
  <c r="C65" i="3" s="1"/>
  <c r="R65" i="3" s="1"/>
  <c r="F172" i="2"/>
  <c r="C148" i="3" s="1"/>
  <c r="R148" i="3" s="1"/>
  <c r="F130" i="2"/>
  <c r="C106" i="3" s="1"/>
  <c r="R106" i="3" s="1"/>
  <c r="F169" i="2"/>
  <c r="C145" i="3" s="1"/>
  <c r="R145" i="3" s="1"/>
  <c r="F151" i="2"/>
  <c r="C127" i="3" s="1"/>
  <c r="R127" i="3" s="1"/>
  <c r="J131" i="1"/>
  <c r="E105" i="2"/>
  <c r="E119" i="4" s="1"/>
  <c r="C158" i="4"/>
  <c r="C106" i="4"/>
  <c r="H78" i="1"/>
  <c r="C90" i="2" s="1"/>
  <c r="C91" i="2"/>
  <c r="D173" i="4"/>
  <c r="F159" i="2"/>
  <c r="C135" i="3" s="1"/>
  <c r="R135" i="3" s="1"/>
  <c r="J226" i="1"/>
  <c r="E122" i="2" s="1"/>
  <c r="E136" i="4" s="1"/>
  <c r="E127" i="2"/>
  <c r="E141" i="4" s="1"/>
  <c r="I411" i="1"/>
  <c r="D160" i="2" s="1"/>
  <c r="D174" i="4" s="1"/>
  <c r="D164" i="2"/>
  <c r="D178" i="4" s="1"/>
  <c r="C96" i="4"/>
  <c r="F82" i="2"/>
  <c r="C58" i="3" s="1"/>
  <c r="D139" i="4"/>
  <c r="F125" i="2"/>
  <c r="C101" i="3" s="1"/>
  <c r="R101" i="3" s="1"/>
  <c r="D163" i="4"/>
  <c r="F149" i="2"/>
  <c r="C125" i="3" s="1"/>
  <c r="R125" i="3" s="1"/>
  <c r="F372" i="1"/>
  <c r="F352" i="1"/>
  <c r="C178" i="4"/>
  <c r="H291" i="1"/>
  <c r="C134" i="2" s="1"/>
  <c r="C135" i="2"/>
  <c r="D145" i="4"/>
  <c r="J79" i="1"/>
  <c r="E94" i="2"/>
  <c r="D168" i="4"/>
  <c r="F154" i="2"/>
  <c r="C130" i="3" s="1"/>
  <c r="R130" i="3" s="1"/>
  <c r="J264" i="1"/>
  <c r="E129" i="2" s="1"/>
  <c r="E143" i="4" s="1"/>
  <c r="E131" i="2"/>
  <c r="E145" i="4" s="1"/>
  <c r="I392" i="1"/>
  <c r="D156" i="2" s="1"/>
  <c r="D170" i="4" s="1"/>
  <c r="D157" i="2"/>
  <c r="D171" i="4" s="1"/>
  <c r="J166" i="1"/>
  <c r="E114" i="2" s="1"/>
  <c r="E128" i="4" s="1"/>
  <c r="E120" i="2"/>
  <c r="E134" i="4" s="1"/>
  <c r="I166" i="1"/>
  <c r="D114" i="2" s="1"/>
  <c r="J337" i="1"/>
  <c r="E144" i="2" s="1"/>
  <c r="E158" i="4" s="1"/>
  <c r="C128" i="4"/>
  <c r="C187" i="4"/>
  <c r="F170" i="2"/>
  <c r="C146" i="3" s="1"/>
  <c r="R146" i="3" s="1"/>
  <c r="F121" i="2"/>
  <c r="C97" i="3" s="1"/>
  <c r="R97" i="3" s="1"/>
  <c r="I79" i="1"/>
  <c r="D92" i="2"/>
  <c r="D106" i="4" s="1"/>
  <c r="C155" i="4"/>
  <c r="F141" i="2"/>
  <c r="C117" i="3" s="1"/>
  <c r="R117" i="3" s="1"/>
  <c r="C102" i="4"/>
  <c r="F88" i="2"/>
  <c r="C64" i="3" s="1"/>
  <c r="R64" i="3" s="1"/>
  <c r="F158" i="2"/>
  <c r="C134" i="3" s="1"/>
  <c r="R134" i="3" s="1"/>
  <c r="I131" i="1"/>
  <c r="D105" i="2"/>
  <c r="D119" i="4" s="1"/>
  <c r="C171" i="4"/>
  <c r="F138" i="2"/>
  <c r="C114" i="3" s="1"/>
  <c r="R114" i="3" s="1"/>
  <c r="F80" i="2"/>
  <c r="C56" i="3" s="1"/>
  <c r="E94" i="4"/>
  <c r="F79" i="2"/>
  <c r="C55" i="3" s="1"/>
  <c r="E93" i="4"/>
  <c r="I16" i="1"/>
  <c r="D78" i="2"/>
  <c r="D92" i="4" s="1"/>
  <c r="H16" i="1"/>
  <c r="C77" i="2" s="1"/>
  <c r="C91" i="4" s="1"/>
  <c r="C78" i="2"/>
  <c r="C92" i="4" s="1"/>
  <c r="J411" i="1"/>
  <c r="E160" i="2" s="1"/>
  <c r="E174" i="4" s="1"/>
  <c r="J392" i="1"/>
  <c r="E156" i="2" s="1"/>
  <c r="J372" i="1"/>
  <c r="E152" i="2" s="1"/>
  <c r="E166" i="4" s="1"/>
  <c r="H351" i="1"/>
  <c r="I226" i="1"/>
  <c r="D122" i="2" s="1"/>
  <c r="H165" i="1"/>
  <c r="J17" i="1"/>
  <c r="J352" i="1"/>
  <c r="E148" i="2" s="1"/>
  <c r="E162" i="4" s="1"/>
  <c r="J292" i="1"/>
  <c r="I264" i="1"/>
  <c r="D129" i="2" s="1"/>
  <c r="I372" i="1"/>
  <c r="D152" i="2" s="1"/>
  <c r="I352" i="1"/>
  <c r="D148" i="2" s="1"/>
  <c r="F25" i="1"/>
  <c r="F26" i="1"/>
  <c r="F34" i="1"/>
  <c r="F33" i="1" s="1"/>
  <c r="F164" i="4" l="1"/>
  <c r="C126" i="3"/>
  <c r="R126" i="3" s="1"/>
  <c r="R59" i="3"/>
  <c r="Q59" i="3"/>
  <c r="Q56" i="3"/>
  <c r="R56" i="3"/>
  <c r="F182" i="4"/>
  <c r="C144" i="3"/>
  <c r="R57" i="3"/>
  <c r="Q57" i="3"/>
  <c r="R55" i="3"/>
  <c r="Q55" i="3"/>
  <c r="R58" i="3"/>
  <c r="Q58" i="3"/>
  <c r="K263" i="1"/>
  <c r="J108" i="1"/>
  <c r="E98" i="2" s="1"/>
  <c r="C98" i="2"/>
  <c r="C112" i="4" s="1"/>
  <c r="I446" i="1"/>
  <c r="D167" i="2" s="1"/>
  <c r="D181" i="4" s="1"/>
  <c r="I291" i="1"/>
  <c r="D134" i="2" s="1"/>
  <c r="D148" i="4" s="1"/>
  <c r="F157" i="2"/>
  <c r="C133" i="3" s="1"/>
  <c r="R133" i="3" s="1"/>
  <c r="I165" i="1"/>
  <c r="I141" i="1" s="1"/>
  <c r="D108" i="2" s="1"/>
  <c r="D122" i="4" s="1"/>
  <c r="F164" i="2"/>
  <c r="C140" i="3" s="1"/>
  <c r="R140" i="3" s="1"/>
  <c r="F144" i="2"/>
  <c r="C120" i="3" s="1"/>
  <c r="R120" i="3" s="1"/>
  <c r="F100" i="2"/>
  <c r="F100" i="4"/>
  <c r="F169" i="4"/>
  <c r="J165" i="1"/>
  <c r="F99" i="2"/>
  <c r="C75" i="3" s="1"/>
  <c r="R75" i="3" s="1"/>
  <c r="D166" i="4"/>
  <c r="F152" i="2"/>
  <c r="C128" i="3" s="1"/>
  <c r="R128" i="3" s="1"/>
  <c r="D162" i="4"/>
  <c r="F148" i="2"/>
  <c r="C124" i="3" s="1"/>
  <c r="R124" i="3" s="1"/>
  <c r="E170" i="4"/>
  <c r="F156" i="2"/>
  <c r="C132" i="3" s="1"/>
  <c r="R132" i="3" s="1"/>
  <c r="J291" i="1"/>
  <c r="E134" i="2" s="1"/>
  <c r="E148" i="4" s="1"/>
  <c r="E135" i="2"/>
  <c r="E149" i="4" s="1"/>
  <c r="H263" i="1"/>
  <c r="C128" i="2" s="1"/>
  <c r="C147" i="2"/>
  <c r="I130" i="1"/>
  <c r="D103" i="2" s="1"/>
  <c r="D117" i="4" s="1"/>
  <c r="D104" i="2"/>
  <c r="D118" i="4" s="1"/>
  <c r="F167" i="4"/>
  <c r="E187" i="4"/>
  <c r="F173" i="2"/>
  <c r="C149" i="3" s="1"/>
  <c r="R149" i="3" s="1"/>
  <c r="D123" i="4"/>
  <c r="F109" i="2"/>
  <c r="C85" i="3" s="1"/>
  <c r="R85" i="3" s="1"/>
  <c r="F99" i="4"/>
  <c r="J446" i="1"/>
  <c r="E167" i="2" s="1"/>
  <c r="E181" i="4" s="1"/>
  <c r="D143" i="4"/>
  <c r="F129" i="2"/>
  <c r="C105" i="3" s="1"/>
  <c r="R105" i="3" s="1"/>
  <c r="H141" i="1"/>
  <c r="C108" i="2" s="1"/>
  <c r="C113" i="2"/>
  <c r="D136" i="4"/>
  <c r="F122" i="2"/>
  <c r="C98" i="3" s="1"/>
  <c r="R98" i="3" s="1"/>
  <c r="D128" i="4"/>
  <c r="F114" i="2"/>
  <c r="C90" i="3" s="1"/>
  <c r="R90" i="3" s="1"/>
  <c r="I107" i="1"/>
  <c r="D98" i="2"/>
  <c r="D112" i="4" s="1"/>
  <c r="J130" i="1"/>
  <c r="E103" i="2" s="1"/>
  <c r="E117" i="4" s="1"/>
  <c r="E104" i="2"/>
  <c r="E118" i="4" s="1"/>
  <c r="F186" i="4"/>
  <c r="I78" i="1"/>
  <c r="D90" i="2" s="1"/>
  <c r="D104" i="4" s="1"/>
  <c r="D91" i="2"/>
  <c r="D105" i="4" s="1"/>
  <c r="F155" i="4"/>
  <c r="F135" i="4"/>
  <c r="E108" i="4"/>
  <c r="F94" i="2"/>
  <c r="C70" i="3" s="1"/>
  <c r="R70" i="3" s="1"/>
  <c r="C149" i="4"/>
  <c r="F139" i="4"/>
  <c r="F96" i="4"/>
  <c r="C105" i="4"/>
  <c r="F165" i="4"/>
  <c r="F103" i="4"/>
  <c r="F120" i="2"/>
  <c r="C96" i="3" s="1"/>
  <c r="R96" i="3" s="1"/>
  <c r="F154" i="4"/>
  <c r="D150" i="4"/>
  <c r="F136" i="2"/>
  <c r="C112" i="3" s="1"/>
  <c r="R112" i="3" s="1"/>
  <c r="F159" i="4"/>
  <c r="F153" i="4"/>
  <c r="F176" i="4"/>
  <c r="D160" i="4"/>
  <c r="F146" i="2"/>
  <c r="C122" i="3" s="1"/>
  <c r="R122" i="3" s="1"/>
  <c r="D189" i="4"/>
  <c r="F175" i="2"/>
  <c r="C151" i="3" s="1"/>
  <c r="R151" i="3" s="1"/>
  <c r="F127" i="2"/>
  <c r="C103" i="3" s="1"/>
  <c r="R103" i="3" s="1"/>
  <c r="F172" i="4"/>
  <c r="F184" i="4"/>
  <c r="J78" i="1"/>
  <c r="E90" i="2" s="1"/>
  <c r="E104" i="4" s="1"/>
  <c r="E91" i="2"/>
  <c r="E105" i="4" s="1"/>
  <c r="C148" i="4"/>
  <c r="C104" i="4"/>
  <c r="F183" i="4"/>
  <c r="C97" i="2"/>
  <c r="C119" i="4"/>
  <c r="F105" i="2"/>
  <c r="C81" i="3" s="1"/>
  <c r="R81" i="3" s="1"/>
  <c r="F116" i="4"/>
  <c r="F120" i="4"/>
  <c r="F152" i="4"/>
  <c r="F102" i="4"/>
  <c r="F168" i="4"/>
  <c r="F131" i="2"/>
  <c r="C107" i="3" s="1"/>
  <c r="R107" i="3" s="1"/>
  <c r="F163" i="4"/>
  <c r="F173" i="4"/>
  <c r="F92" i="2"/>
  <c r="C68" i="3" s="1"/>
  <c r="R68" i="3" s="1"/>
  <c r="F144" i="4"/>
  <c r="F156" i="4"/>
  <c r="F107" i="4"/>
  <c r="F190" i="4"/>
  <c r="H130" i="1"/>
  <c r="C103" i="2" s="1"/>
  <c r="C104" i="2"/>
  <c r="F151" i="4"/>
  <c r="D125" i="4"/>
  <c r="F111" i="2"/>
  <c r="C87" i="3" s="1"/>
  <c r="R87" i="3" s="1"/>
  <c r="C174" i="4"/>
  <c r="F160" i="2"/>
  <c r="C136" i="3" s="1"/>
  <c r="R136" i="3" s="1"/>
  <c r="F185" i="4"/>
  <c r="F94" i="4"/>
  <c r="F93" i="4"/>
  <c r="H15" i="1"/>
  <c r="C76" i="2" s="1"/>
  <c r="C90" i="4" s="1"/>
  <c r="J16" i="1"/>
  <c r="E78" i="2"/>
  <c r="I15" i="1"/>
  <c r="D77" i="2"/>
  <c r="D91" i="4" s="1"/>
  <c r="J351" i="1"/>
  <c r="I351" i="1"/>
  <c r="D147" i="2" s="1"/>
  <c r="D161" i="4" s="1"/>
  <c r="F24" i="1"/>
  <c r="C52" i="4"/>
  <c r="A202" i="4"/>
  <c r="C49" i="2"/>
  <c r="D60" i="2"/>
  <c r="C44" i="3" s="1"/>
  <c r="R44" i="3" s="1"/>
  <c r="D59" i="2"/>
  <c r="C43" i="3" s="1"/>
  <c r="R43" i="3" s="1"/>
  <c r="C57" i="2"/>
  <c r="C41" i="3" s="1"/>
  <c r="R41" i="3" s="1"/>
  <c r="C55" i="2"/>
  <c r="C39" i="3" s="1"/>
  <c r="R39" i="3" s="1"/>
  <c r="C42" i="2"/>
  <c r="C26" i="3" s="1"/>
  <c r="R26" i="3" s="1"/>
  <c r="C39" i="2"/>
  <c r="C29" i="2"/>
  <c r="C47" i="2" l="1"/>
  <c r="C31" i="3" s="1"/>
  <c r="C33" i="3"/>
  <c r="F114" i="4"/>
  <c r="C76" i="3"/>
  <c r="R76" i="3" s="1"/>
  <c r="D28" i="2"/>
  <c r="C12" i="3" s="1"/>
  <c r="C13" i="3"/>
  <c r="R13" i="3" s="1"/>
  <c r="C38" i="2"/>
  <c r="C22" i="3" s="1"/>
  <c r="C23" i="3"/>
  <c r="F17" i="1"/>
  <c r="F16" i="1" s="1"/>
  <c r="E112" i="4"/>
  <c r="F98" i="2"/>
  <c r="C74" i="3" s="1"/>
  <c r="R74" i="3" s="1"/>
  <c r="J107" i="1"/>
  <c r="J106" i="1" s="1"/>
  <c r="E96" i="2" s="1"/>
  <c r="E110" i="4" s="1"/>
  <c r="F135" i="2"/>
  <c r="F113" i="4"/>
  <c r="F158" i="4"/>
  <c r="D113" i="2"/>
  <c r="D127" i="4" s="1"/>
  <c r="F178" i="4"/>
  <c r="F171" i="4"/>
  <c r="H140" i="1"/>
  <c r="C107" i="2" s="1"/>
  <c r="C121" i="4" s="1"/>
  <c r="F167" i="2"/>
  <c r="E113" i="2"/>
  <c r="E127" i="4" s="1"/>
  <c r="J141" i="1"/>
  <c r="E108" i="2" s="1"/>
  <c r="E122" i="4" s="1"/>
  <c r="F187" i="4"/>
  <c r="C118" i="4"/>
  <c r="F104" i="2"/>
  <c r="C80" i="3" s="1"/>
  <c r="R80" i="3" s="1"/>
  <c r="C111" i="4"/>
  <c r="F160" i="4"/>
  <c r="F150" i="4"/>
  <c r="C127" i="4"/>
  <c r="C117" i="4"/>
  <c r="F103" i="2"/>
  <c r="C79" i="3" s="1"/>
  <c r="R79" i="3" s="1"/>
  <c r="F145" i="4"/>
  <c r="H106" i="1"/>
  <c r="C96" i="2" s="1"/>
  <c r="F90" i="2"/>
  <c r="C66" i="3" s="1"/>
  <c r="R66" i="3" s="1"/>
  <c r="F91" i="2"/>
  <c r="C67" i="3" s="1"/>
  <c r="R67" i="3" s="1"/>
  <c r="F108" i="4"/>
  <c r="F128" i="4"/>
  <c r="F136" i="4"/>
  <c r="C122" i="4"/>
  <c r="F123" i="4"/>
  <c r="C161" i="4"/>
  <c r="F170" i="4"/>
  <c r="F166" i="4"/>
  <c r="F162" i="4"/>
  <c r="J263" i="1"/>
  <c r="E147" i="2"/>
  <c r="E161" i="4" s="1"/>
  <c r="F125" i="4"/>
  <c r="I263" i="1"/>
  <c r="F174" i="4"/>
  <c r="F106" i="4"/>
  <c r="F119" i="4"/>
  <c r="F134" i="2"/>
  <c r="C110" i="3" s="1"/>
  <c r="R110" i="3" s="1"/>
  <c r="F141" i="4"/>
  <c r="F189" i="4"/>
  <c r="F134" i="4"/>
  <c r="I106" i="1"/>
  <c r="D96" i="2" s="1"/>
  <c r="D110" i="4" s="1"/>
  <c r="D97" i="2"/>
  <c r="D111" i="4" s="1"/>
  <c r="F143" i="4"/>
  <c r="C142" i="4"/>
  <c r="F78" i="2"/>
  <c r="C54" i="3" s="1"/>
  <c r="E92" i="4"/>
  <c r="J15" i="1"/>
  <c r="E77" i="2"/>
  <c r="D76" i="2"/>
  <c r="D90" i="4" s="1"/>
  <c r="C37" i="2"/>
  <c r="D54" i="2"/>
  <c r="C38" i="3" s="1"/>
  <c r="R38" i="3" s="1"/>
  <c r="D46" i="2"/>
  <c r="F112" i="4" l="1"/>
  <c r="F181" i="4"/>
  <c r="C143" i="3"/>
  <c r="R23" i="3"/>
  <c r="Q23" i="3"/>
  <c r="Q22" i="3"/>
  <c r="R22" i="3"/>
  <c r="D36" i="2"/>
  <c r="C20" i="3" s="1"/>
  <c r="C21" i="3"/>
  <c r="D33" i="3"/>
  <c r="R54" i="3"/>
  <c r="Q54" i="3"/>
  <c r="F149" i="4"/>
  <c r="C111" i="3"/>
  <c r="R111" i="3" s="1"/>
  <c r="Q12" i="3"/>
  <c r="R12" i="3"/>
  <c r="D31" i="3"/>
  <c r="E31" i="3" s="1"/>
  <c r="F31" i="3" s="1"/>
  <c r="G31" i="3" s="1"/>
  <c r="H31" i="3" s="1"/>
  <c r="I31" i="3" s="1"/>
  <c r="J31" i="3" s="1"/>
  <c r="K31" i="3" s="1"/>
  <c r="L31" i="3" s="1"/>
  <c r="M31" i="3" s="1"/>
  <c r="N31" i="3" s="1"/>
  <c r="O31" i="3" s="1"/>
  <c r="E97" i="2"/>
  <c r="E111" i="4" s="1"/>
  <c r="F108" i="2"/>
  <c r="C84" i="3" s="1"/>
  <c r="R84" i="3" s="1"/>
  <c r="F113" i="2"/>
  <c r="C89" i="3" s="1"/>
  <c r="R89" i="3" s="1"/>
  <c r="H14" i="1"/>
  <c r="H13" i="1" s="1"/>
  <c r="C74" i="2" s="1"/>
  <c r="C88" i="4" s="1"/>
  <c r="F104" i="4"/>
  <c r="C110" i="4"/>
  <c r="F96" i="2"/>
  <c r="C72" i="3" s="1"/>
  <c r="R72" i="3" s="1"/>
  <c r="J140" i="1"/>
  <c r="E107" i="2" s="1"/>
  <c r="E121" i="4" s="1"/>
  <c r="E128" i="2"/>
  <c r="E142" i="4" s="1"/>
  <c r="F117" i="4"/>
  <c r="F118" i="4"/>
  <c r="I14" i="1"/>
  <c r="D75" i="2" s="1"/>
  <c r="D89" i="4" s="1"/>
  <c r="F97" i="2"/>
  <c r="C73" i="3" s="1"/>
  <c r="R73" i="3" s="1"/>
  <c r="I140" i="1"/>
  <c r="D107" i="2" s="1"/>
  <c r="D128" i="2"/>
  <c r="F148" i="4"/>
  <c r="F147" i="2"/>
  <c r="C123" i="3" s="1"/>
  <c r="R123" i="3" s="1"/>
  <c r="F105" i="4"/>
  <c r="F77" i="2"/>
  <c r="C53" i="3" s="1"/>
  <c r="E91" i="4"/>
  <c r="F92" i="4"/>
  <c r="E76" i="2"/>
  <c r="J14" i="1"/>
  <c r="Q20" i="3" l="1"/>
  <c r="R20" i="3"/>
  <c r="R21" i="3"/>
  <c r="Q21" i="3"/>
  <c r="E33" i="3"/>
  <c r="F33" i="3" s="1"/>
  <c r="G33" i="3" s="1"/>
  <c r="H33" i="3" s="1"/>
  <c r="I33" i="3" s="1"/>
  <c r="J33" i="3" s="1"/>
  <c r="K33" i="3" s="1"/>
  <c r="L33" i="3" s="1"/>
  <c r="M33" i="3" s="1"/>
  <c r="N33" i="3" s="1"/>
  <c r="O33" i="3" s="1"/>
  <c r="I13" i="1"/>
  <c r="I508" i="1" s="1"/>
  <c r="F122" i="4"/>
  <c r="C75" i="2"/>
  <c r="C89" i="4" s="1"/>
  <c r="F127" i="4"/>
  <c r="H508" i="1"/>
  <c r="H12" i="1"/>
  <c r="C73" i="2" s="1"/>
  <c r="C87" i="4" s="1"/>
  <c r="D142" i="4"/>
  <c r="F128" i="2"/>
  <c r="C104" i="3" s="1"/>
  <c r="F111" i="4"/>
  <c r="D121" i="4"/>
  <c r="F107" i="2"/>
  <c r="C83" i="3" s="1"/>
  <c r="F110" i="4"/>
  <c r="F161" i="4"/>
  <c r="F76" i="2"/>
  <c r="C52" i="3" s="1"/>
  <c r="E90" i="4"/>
  <c r="F91" i="4"/>
  <c r="J13" i="1"/>
  <c r="E75" i="2"/>
  <c r="F506" i="1"/>
  <c r="F507" i="1"/>
  <c r="F444" i="1"/>
  <c r="F445" i="1"/>
  <c r="F410" i="1"/>
  <c r="F405" i="1" s="1"/>
  <c r="F392" i="1" s="1"/>
  <c r="F351" i="1" s="1"/>
  <c r="F349" i="1"/>
  <c r="F350" i="1"/>
  <c r="F289" i="1"/>
  <c r="F290" i="1"/>
  <c r="F256" i="1"/>
  <c r="F262" i="1"/>
  <c r="F163" i="1"/>
  <c r="F164" i="1"/>
  <c r="F137" i="1"/>
  <c r="F138" i="1"/>
  <c r="F139" i="1"/>
  <c r="F134" i="1"/>
  <c r="F128" i="1"/>
  <c r="F129" i="1"/>
  <c r="F125" i="1"/>
  <c r="F123" i="1"/>
  <c r="F122" i="1"/>
  <c r="F104" i="1"/>
  <c r="F105" i="1"/>
  <c r="F98" i="1"/>
  <c r="F94" i="1"/>
  <c r="F95" i="1"/>
  <c r="F96" i="1"/>
  <c r="F89" i="1"/>
  <c r="F86" i="1"/>
  <c r="F87" i="1"/>
  <c r="F85" i="1"/>
  <c r="F83" i="1"/>
  <c r="F84" i="1"/>
  <c r="F82" i="1"/>
  <c r="F73" i="1"/>
  <c r="F74" i="1"/>
  <c r="F75" i="1"/>
  <c r="F76" i="1"/>
  <c r="F77" i="1"/>
  <c r="F72" i="1"/>
  <c r="F67" i="1"/>
  <c r="F68" i="1"/>
  <c r="F69" i="1"/>
  <c r="F66" i="1"/>
  <c r="F61" i="1"/>
  <c r="F62" i="1"/>
  <c r="F63" i="1"/>
  <c r="F64" i="1"/>
  <c r="F60" i="1"/>
  <c r="F56" i="1"/>
  <c r="F57" i="1"/>
  <c r="F50" i="1"/>
  <c r="F45" i="1"/>
  <c r="F46" i="1"/>
  <c r="F47" i="1"/>
  <c r="F48" i="1"/>
  <c r="F44" i="1"/>
  <c r="K256" i="1"/>
  <c r="K262" i="1"/>
  <c r="K163" i="1"/>
  <c r="K164" i="1"/>
  <c r="K137" i="1"/>
  <c r="K138" i="1"/>
  <c r="K139" i="1"/>
  <c r="K134" i="1"/>
  <c r="K128" i="1"/>
  <c r="K129" i="1"/>
  <c r="K125" i="1"/>
  <c r="K123" i="1"/>
  <c r="K122" i="1"/>
  <c r="K104" i="1"/>
  <c r="K105" i="1"/>
  <c r="K98" i="1"/>
  <c r="K94" i="1"/>
  <c r="K95" i="1"/>
  <c r="K96" i="1"/>
  <c r="K89" i="1"/>
  <c r="K86" i="1"/>
  <c r="K87" i="1"/>
  <c r="K85" i="1"/>
  <c r="K83" i="1"/>
  <c r="K84" i="1"/>
  <c r="K82" i="1"/>
  <c r="K73" i="1"/>
  <c r="K74" i="1"/>
  <c r="K75" i="1"/>
  <c r="K76" i="1"/>
  <c r="K77" i="1"/>
  <c r="K72" i="1"/>
  <c r="K67" i="1"/>
  <c r="K68" i="1"/>
  <c r="K69" i="1"/>
  <c r="K66" i="1"/>
  <c r="K61" i="1"/>
  <c r="K62" i="1"/>
  <c r="K63" i="1"/>
  <c r="K64" i="1"/>
  <c r="K60" i="1"/>
  <c r="K56" i="1"/>
  <c r="K57" i="1"/>
  <c r="K50" i="1"/>
  <c r="K45" i="1"/>
  <c r="K46" i="1"/>
  <c r="K47" i="1"/>
  <c r="K48" i="1"/>
  <c r="K44" i="1"/>
  <c r="K39" i="1"/>
  <c r="K40" i="1"/>
  <c r="K41" i="1"/>
  <c r="K319" i="8"/>
  <c r="F319" i="8"/>
  <c r="K318" i="8"/>
  <c r="F318" i="8"/>
  <c r="J317" i="8"/>
  <c r="I317" i="8"/>
  <c r="H317" i="8"/>
  <c r="K316" i="8"/>
  <c r="F316" i="8"/>
  <c r="K315" i="8"/>
  <c r="F315" i="8"/>
  <c r="K314" i="8"/>
  <c r="F314" i="8"/>
  <c r="J313" i="8"/>
  <c r="I313" i="8"/>
  <c r="H313" i="8"/>
  <c r="K312" i="8"/>
  <c r="F312" i="8"/>
  <c r="K311" i="8"/>
  <c r="F311" i="8"/>
  <c r="K310" i="8"/>
  <c r="F310" i="8"/>
  <c r="J309" i="8"/>
  <c r="I309" i="8"/>
  <c r="H309" i="8"/>
  <c r="J308" i="8"/>
  <c r="J307" i="8" s="1"/>
  <c r="J306" i="8" s="1"/>
  <c r="K305" i="8"/>
  <c r="F305" i="8"/>
  <c r="K304" i="8"/>
  <c r="F304" i="8"/>
  <c r="K303" i="8"/>
  <c r="F303" i="8"/>
  <c r="J302" i="8"/>
  <c r="I302" i="8"/>
  <c r="H302" i="8"/>
  <c r="K301" i="8"/>
  <c r="F301" i="8"/>
  <c r="K300" i="8"/>
  <c r="F300" i="8"/>
  <c r="K299" i="8"/>
  <c r="F299" i="8"/>
  <c r="J298" i="8"/>
  <c r="I298" i="8"/>
  <c r="H298" i="8"/>
  <c r="K297" i="8"/>
  <c r="F297" i="8"/>
  <c r="K296" i="8"/>
  <c r="F296" i="8"/>
  <c r="J295" i="8"/>
  <c r="J291" i="8" s="1"/>
  <c r="J287" i="8" s="1"/>
  <c r="I295" i="8"/>
  <c r="H295" i="8"/>
  <c r="K294" i="8"/>
  <c r="F294" i="8"/>
  <c r="K293" i="8"/>
  <c r="F293" i="8"/>
  <c r="J292" i="8"/>
  <c r="I292" i="8"/>
  <c r="H292" i="8"/>
  <c r="K290" i="8"/>
  <c r="F290" i="8"/>
  <c r="K289" i="8"/>
  <c r="F289" i="8"/>
  <c r="J288" i="8"/>
  <c r="I288" i="8"/>
  <c r="H288" i="8"/>
  <c r="K286" i="8"/>
  <c r="F286" i="8"/>
  <c r="K285" i="8"/>
  <c r="F285" i="8"/>
  <c r="K284" i="8"/>
  <c r="F284" i="8"/>
  <c r="J283" i="8"/>
  <c r="I283" i="8"/>
  <c r="H283" i="8"/>
  <c r="K282" i="8"/>
  <c r="F282" i="8"/>
  <c r="K281" i="8"/>
  <c r="F281" i="8"/>
  <c r="K280" i="8"/>
  <c r="F280" i="8"/>
  <c r="J279" i="8"/>
  <c r="I279" i="8"/>
  <c r="H279" i="8"/>
  <c r="K278" i="8"/>
  <c r="F278" i="8"/>
  <c r="M278" i="8" s="1"/>
  <c r="K277" i="8"/>
  <c r="F277" i="8"/>
  <c r="K276" i="8"/>
  <c r="F276" i="8"/>
  <c r="J275" i="8"/>
  <c r="I275" i="8"/>
  <c r="H275" i="8"/>
  <c r="K274" i="8"/>
  <c r="F274" i="8"/>
  <c r="K273" i="8"/>
  <c r="F273" i="8"/>
  <c r="K272" i="8"/>
  <c r="F272" i="8"/>
  <c r="J271" i="8"/>
  <c r="I271" i="8"/>
  <c r="H271" i="8"/>
  <c r="K270" i="8"/>
  <c r="F270" i="8"/>
  <c r="K269" i="8"/>
  <c r="F269" i="8"/>
  <c r="K268" i="8"/>
  <c r="F268" i="8"/>
  <c r="J267" i="8"/>
  <c r="I267" i="8"/>
  <c r="I266" i="8" s="1"/>
  <c r="H267" i="8"/>
  <c r="K265" i="8"/>
  <c r="F265" i="8"/>
  <c r="K264" i="8"/>
  <c r="F264" i="8"/>
  <c r="K263" i="8"/>
  <c r="F263" i="8"/>
  <c r="K262" i="8"/>
  <c r="F262" i="8"/>
  <c r="J261" i="8"/>
  <c r="I261" i="8"/>
  <c r="H261" i="8"/>
  <c r="K261" i="8" s="1"/>
  <c r="M261" i="8" s="1"/>
  <c r="K260" i="8"/>
  <c r="F260" i="8"/>
  <c r="K259" i="8"/>
  <c r="F259" i="8"/>
  <c r="J258" i="8"/>
  <c r="I258" i="8"/>
  <c r="H258" i="8"/>
  <c r="K256" i="8"/>
  <c r="F256" i="8"/>
  <c r="K255" i="8"/>
  <c r="F255" i="8"/>
  <c r="M254" i="8"/>
  <c r="K254" i="8"/>
  <c r="F254" i="8"/>
  <c r="J253" i="8"/>
  <c r="J252" i="8" s="1"/>
  <c r="I253" i="8"/>
  <c r="I252" i="8" s="1"/>
  <c r="H253" i="8"/>
  <c r="H252" i="8" s="1"/>
  <c r="K251" i="8"/>
  <c r="F251" i="8"/>
  <c r="K250" i="8"/>
  <c r="F250" i="8"/>
  <c r="K249" i="8"/>
  <c r="F249" i="8"/>
  <c r="J248" i="8"/>
  <c r="J243" i="8" s="1"/>
  <c r="I248" i="8"/>
  <c r="I243" i="8" s="1"/>
  <c r="H248" i="8"/>
  <c r="H243" i="8" s="1"/>
  <c r="K247" i="8"/>
  <c r="F247" i="8"/>
  <c r="K246" i="8"/>
  <c r="F246" i="8"/>
  <c r="K245" i="8"/>
  <c r="F245" i="8"/>
  <c r="K244" i="8"/>
  <c r="F244" i="8"/>
  <c r="K242" i="8"/>
  <c r="F242" i="8"/>
  <c r="K241" i="8"/>
  <c r="M241" i="8" s="1"/>
  <c r="F241" i="8"/>
  <c r="K240" i="8"/>
  <c r="F240" i="8"/>
  <c r="J239" i="8"/>
  <c r="J238" i="8" s="1"/>
  <c r="I239" i="8"/>
  <c r="I238" i="8" s="1"/>
  <c r="H239" i="8"/>
  <c r="H238" i="8" s="1"/>
  <c r="K237" i="8"/>
  <c r="M237" i="8" s="1"/>
  <c r="F237" i="8"/>
  <c r="K236" i="8"/>
  <c r="F236" i="8"/>
  <c r="K235" i="8"/>
  <c r="F235" i="8"/>
  <c r="K234" i="8"/>
  <c r="F234" i="8"/>
  <c r="K233" i="8"/>
  <c r="F233" i="8"/>
  <c r="J232" i="8"/>
  <c r="I232" i="8"/>
  <c r="H232" i="8"/>
  <c r="K231" i="8"/>
  <c r="F231" i="8"/>
  <c r="K230" i="8"/>
  <c r="F230" i="8"/>
  <c r="K229" i="8"/>
  <c r="F229" i="8"/>
  <c r="J228" i="8"/>
  <c r="I228" i="8"/>
  <c r="H228" i="8"/>
  <c r="K227" i="8"/>
  <c r="F227" i="8"/>
  <c r="K226" i="8"/>
  <c r="F226" i="8"/>
  <c r="J225" i="8"/>
  <c r="I225" i="8"/>
  <c r="H225" i="8"/>
  <c r="K224" i="8"/>
  <c r="F224" i="8"/>
  <c r="K223" i="8"/>
  <c r="F223" i="8"/>
  <c r="J222" i="8"/>
  <c r="I222" i="8"/>
  <c r="H222" i="8"/>
  <c r="K220" i="8"/>
  <c r="F220" i="8"/>
  <c r="J219" i="8"/>
  <c r="I219" i="8"/>
  <c r="H219" i="8"/>
  <c r="K218" i="8"/>
  <c r="F218" i="8"/>
  <c r="K217" i="8"/>
  <c r="F217" i="8"/>
  <c r="K216" i="8"/>
  <c r="F216" i="8"/>
  <c r="J215" i="8"/>
  <c r="J213" i="8" s="1"/>
  <c r="I215" i="8"/>
  <c r="H215" i="8"/>
  <c r="K214" i="8"/>
  <c r="F214" i="8"/>
  <c r="H213" i="8"/>
  <c r="K212" i="8"/>
  <c r="F212" i="8"/>
  <c r="K211" i="8"/>
  <c r="F211" i="8"/>
  <c r="K210" i="8"/>
  <c r="F210" i="8"/>
  <c r="J209" i="8"/>
  <c r="I209" i="8"/>
  <c r="H209" i="8"/>
  <c r="K208" i="8"/>
  <c r="F208" i="8"/>
  <c r="K207" i="8"/>
  <c r="F207" i="8"/>
  <c r="K206" i="8"/>
  <c r="F206" i="8"/>
  <c r="J205" i="8"/>
  <c r="I205" i="8"/>
  <c r="H205" i="8"/>
  <c r="K204" i="8"/>
  <c r="F204" i="8"/>
  <c r="K203" i="8"/>
  <c r="F203" i="8"/>
  <c r="K202" i="8"/>
  <c r="F202" i="8"/>
  <c r="J201" i="8"/>
  <c r="I201" i="8"/>
  <c r="H201" i="8"/>
  <c r="K200" i="8"/>
  <c r="F200" i="8"/>
  <c r="K199" i="8"/>
  <c r="F199" i="8"/>
  <c r="K198" i="8"/>
  <c r="F198" i="8"/>
  <c r="J197" i="8"/>
  <c r="I197" i="8"/>
  <c r="H197" i="8"/>
  <c r="K196" i="8"/>
  <c r="F196" i="8"/>
  <c r="K195" i="8"/>
  <c r="F195" i="8"/>
  <c r="K194" i="8"/>
  <c r="F194" i="8"/>
  <c r="K193" i="8"/>
  <c r="F193" i="8"/>
  <c r="J192" i="8"/>
  <c r="I192" i="8"/>
  <c r="H192" i="8"/>
  <c r="K191" i="8"/>
  <c r="F191" i="8"/>
  <c r="K190" i="8"/>
  <c r="F190" i="8"/>
  <c r="K189" i="8"/>
  <c r="F189" i="8"/>
  <c r="K188" i="8"/>
  <c r="F188" i="8"/>
  <c r="J187" i="8"/>
  <c r="I187" i="8"/>
  <c r="H187" i="8"/>
  <c r="K184" i="8"/>
  <c r="F184" i="8"/>
  <c r="K183" i="8"/>
  <c r="F183" i="8"/>
  <c r="K182" i="8"/>
  <c r="F182" i="8"/>
  <c r="J181" i="8"/>
  <c r="I181" i="8"/>
  <c r="H181" i="8"/>
  <c r="K180" i="8"/>
  <c r="F180" i="8"/>
  <c r="K179" i="8"/>
  <c r="F179" i="8"/>
  <c r="K178" i="8"/>
  <c r="F178" i="8"/>
  <c r="K177" i="8"/>
  <c r="F177" i="8"/>
  <c r="K176" i="8"/>
  <c r="F176" i="8"/>
  <c r="K175" i="8"/>
  <c r="F175" i="8"/>
  <c r="J174" i="8"/>
  <c r="I174" i="8"/>
  <c r="H174" i="8"/>
  <c r="K173" i="8"/>
  <c r="F173" i="8"/>
  <c r="K172" i="8"/>
  <c r="F172" i="8"/>
  <c r="K171" i="8"/>
  <c r="F171" i="8"/>
  <c r="K170" i="8"/>
  <c r="F170" i="8"/>
  <c r="K169" i="8"/>
  <c r="F169" i="8"/>
  <c r="K168" i="8"/>
  <c r="F168" i="8"/>
  <c r="J167" i="8"/>
  <c r="J166" i="8" s="1"/>
  <c r="I167" i="8"/>
  <c r="H167" i="8"/>
  <c r="H166" i="8" s="1"/>
  <c r="K165" i="8"/>
  <c r="F165" i="8"/>
  <c r="K164" i="8"/>
  <c r="F164" i="8"/>
  <c r="K163" i="8"/>
  <c r="F163" i="8"/>
  <c r="K162" i="8"/>
  <c r="F162" i="8"/>
  <c r="K161" i="8"/>
  <c r="F161" i="8"/>
  <c r="K160" i="8"/>
  <c r="F160" i="8"/>
  <c r="K159" i="8"/>
  <c r="F159" i="8"/>
  <c r="J158" i="8"/>
  <c r="I158" i="8"/>
  <c r="H158" i="8"/>
  <c r="K156" i="8"/>
  <c r="F156" i="8"/>
  <c r="K155" i="8"/>
  <c r="F155" i="8"/>
  <c r="K154" i="8"/>
  <c r="F154" i="8"/>
  <c r="K153" i="8"/>
  <c r="F153" i="8"/>
  <c r="K152" i="8"/>
  <c r="F152" i="8"/>
  <c r="K151" i="8"/>
  <c r="F151" i="8"/>
  <c r="K150" i="8"/>
  <c r="F150" i="8"/>
  <c r="K149" i="8"/>
  <c r="F149" i="8"/>
  <c r="K148" i="8"/>
  <c r="F148" i="8"/>
  <c r="K147" i="8"/>
  <c r="F147" i="8"/>
  <c r="K146" i="8"/>
  <c r="F146" i="8"/>
  <c r="K145" i="8"/>
  <c r="F145" i="8"/>
  <c r="K144" i="8"/>
  <c r="F144" i="8"/>
  <c r="K143" i="8"/>
  <c r="F143" i="8"/>
  <c r="K142" i="8"/>
  <c r="F142" i="8"/>
  <c r="K141" i="8"/>
  <c r="F141" i="8"/>
  <c r="K140" i="8"/>
  <c r="F140" i="8"/>
  <c r="K139" i="8"/>
  <c r="F139" i="8"/>
  <c r="K138" i="8"/>
  <c r="F138" i="8"/>
  <c r="K137" i="8"/>
  <c r="F137" i="8"/>
  <c r="K136" i="8"/>
  <c r="F136" i="8"/>
  <c r="K135" i="8"/>
  <c r="F135" i="8"/>
  <c r="K134" i="8"/>
  <c r="F134" i="8"/>
  <c r="K133" i="8"/>
  <c r="F133" i="8"/>
  <c r="K132" i="8"/>
  <c r="F132" i="8"/>
  <c r="K131" i="8"/>
  <c r="F131" i="8"/>
  <c r="K130" i="8"/>
  <c r="F130" i="8"/>
  <c r="K129" i="8"/>
  <c r="F129" i="8"/>
  <c r="K128" i="8"/>
  <c r="F128" i="8"/>
  <c r="K127" i="8"/>
  <c r="F127" i="8"/>
  <c r="K126" i="8"/>
  <c r="F126" i="8"/>
  <c r="J125" i="8"/>
  <c r="I125" i="8"/>
  <c r="H125" i="8"/>
  <c r="K124" i="8"/>
  <c r="F124" i="8"/>
  <c r="K123" i="8"/>
  <c r="F123" i="8"/>
  <c r="K122" i="8"/>
  <c r="F122" i="8"/>
  <c r="K121" i="8"/>
  <c r="F121" i="8"/>
  <c r="K120" i="8"/>
  <c r="F120" i="8"/>
  <c r="K119" i="8"/>
  <c r="F119" i="8"/>
  <c r="K118" i="8"/>
  <c r="F118" i="8"/>
  <c r="K117" i="8"/>
  <c r="F117" i="8"/>
  <c r="K116" i="8"/>
  <c r="F116" i="8"/>
  <c r="K115" i="8"/>
  <c r="F115" i="8"/>
  <c r="K114" i="8"/>
  <c r="F114" i="8"/>
  <c r="J113" i="8"/>
  <c r="I113" i="8"/>
  <c r="H113" i="8"/>
  <c r="K112" i="8"/>
  <c r="F112" i="8"/>
  <c r="K111" i="8"/>
  <c r="F111" i="8"/>
  <c r="K110" i="8"/>
  <c r="F110" i="8"/>
  <c r="K109" i="8"/>
  <c r="F109" i="8"/>
  <c r="K108" i="8"/>
  <c r="F108" i="8"/>
  <c r="K107" i="8"/>
  <c r="F107" i="8"/>
  <c r="K106" i="8"/>
  <c r="F106" i="8"/>
  <c r="K105" i="8"/>
  <c r="F105" i="8"/>
  <c r="K104" i="8"/>
  <c r="F104" i="8"/>
  <c r="K103" i="8"/>
  <c r="F103" i="8"/>
  <c r="K102" i="8"/>
  <c r="F102" i="8"/>
  <c r="K101" i="8"/>
  <c r="F101" i="8"/>
  <c r="J100" i="8"/>
  <c r="I100" i="8"/>
  <c r="H100" i="8"/>
  <c r="K99" i="8"/>
  <c r="F99" i="8"/>
  <c r="K98" i="8"/>
  <c r="F98" i="8"/>
  <c r="K97" i="8"/>
  <c r="F97" i="8"/>
  <c r="K96" i="8"/>
  <c r="F96" i="8"/>
  <c r="K95" i="8"/>
  <c r="F95" i="8"/>
  <c r="K94" i="8"/>
  <c r="F94" i="8"/>
  <c r="K93" i="8"/>
  <c r="F93" i="8"/>
  <c r="K92" i="8"/>
  <c r="F92" i="8"/>
  <c r="K91" i="8"/>
  <c r="F91" i="8"/>
  <c r="K90" i="8"/>
  <c r="F90" i="8"/>
  <c r="K89" i="8"/>
  <c r="F89" i="8"/>
  <c r="K88" i="8"/>
  <c r="F88" i="8"/>
  <c r="K87" i="8"/>
  <c r="F87" i="8"/>
  <c r="K86" i="8"/>
  <c r="F86" i="8"/>
  <c r="K85" i="8"/>
  <c r="F85" i="8"/>
  <c r="J84" i="8"/>
  <c r="I84" i="8"/>
  <c r="H84" i="8"/>
  <c r="K83" i="8"/>
  <c r="F83" i="8"/>
  <c r="K82" i="8"/>
  <c r="F82" i="8"/>
  <c r="K81" i="8"/>
  <c r="F81" i="8"/>
  <c r="K80" i="8"/>
  <c r="F80" i="8"/>
  <c r="K79" i="8"/>
  <c r="F79" i="8"/>
  <c r="K78" i="8"/>
  <c r="F78" i="8"/>
  <c r="K77" i="8"/>
  <c r="F77" i="8"/>
  <c r="K76" i="8"/>
  <c r="F76" i="8"/>
  <c r="K75" i="8"/>
  <c r="F75" i="8"/>
  <c r="K74" i="8"/>
  <c r="F74" i="8"/>
  <c r="K73" i="8"/>
  <c r="F73" i="8"/>
  <c r="K72" i="8"/>
  <c r="F72" i="8"/>
  <c r="K71" i="8"/>
  <c r="F71" i="8"/>
  <c r="K70" i="8"/>
  <c r="F70" i="8"/>
  <c r="K69" i="8"/>
  <c r="F69" i="8"/>
  <c r="K68" i="8"/>
  <c r="F68" i="8"/>
  <c r="K67" i="8"/>
  <c r="F67" i="8"/>
  <c r="K66" i="8"/>
  <c r="F66" i="8"/>
  <c r="K65" i="8"/>
  <c r="F65" i="8"/>
  <c r="K64" i="8"/>
  <c r="F64" i="8"/>
  <c r="K63" i="8"/>
  <c r="F63" i="8"/>
  <c r="K62" i="8"/>
  <c r="F62" i="8"/>
  <c r="K61" i="8"/>
  <c r="F61" i="8"/>
  <c r="J60" i="8"/>
  <c r="I60" i="8"/>
  <c r="H60" i="8"/>
  <c r="K58" i="8"/>
  <c r="F58" i="8"/>
  <c r="K57" i="8"/>
  <c r="F57" i="8"/>
  <c r="K56" i="8"/>
  <c r="F56" i="8"/>
  <c r="J55" i="8"/>
  <c r="I55" i="8"/>
  <c r="H55" i="8"/>
  <c r="K54" i="8"/>
  <c r="F54" i="8"/>
  <c r="K53" i="8"/>
  <c r="F53" i="8"/>
  <c r="K52" i="8"/>
  <c r="F52" i="8"/>
  <c r="J51" i="8"/>
  <c r="I51" i="8"/>
  <c r="H51" i="8"/>
  <c r="K50" i="8"/>
  <c r="F50" i="8"/>
  <c r="K49" i="8"/>
  <c r="F49" i="8"/>
  <c r="K48" i="8"/>
  <c r="F48" i="8"/>
  <c r="J47" i="8"/>
  <c r="I47" i="8"/>
  <c r="H47" i="8"/>
  <c r="K46" i="8"/>
  <c r="F46" i="8"/>
  <c r="K45" i="8"/>
  <c r="F45" i="8"/>
  <c r="K44" i="8"/>
  <c r="F44" i="8"/>
  <c r="J43" i="8"/>
  <c r="I43" i="8"/>
  <c r="H43" i="8"/>
  <c r="K42" i="8"/>
  <c r="F42" i="8"/>
  <c r="K41" i="8"/>
  <c r="F41" i="8"/>
  <c r="K40" i="8"/>
  <c r="F40" i="8"/>
  <c r="J39" i="8"/>
  <c r="I39" i="8"/>
  <c r="H39" i="8"/>
  <c r="K38" i="8"/>
  <c r="F38" i="8"/>
  <c r="K37" i="8"/>
  <c r="F37" i="8"/>
  <c r="K36" i="8"/>
  <c r="F36" i="8"/>
  <c r="J35" i="8"/>
  <c r="I35" i="8"/>
  <c r="H35" i="8"/>
  <c r="K34" i="8"/>
  <c r="F34" i="8"/>
  <c r="K33" i="8"/>
  <c r="F33" i="8"/>
  <c r="K32" i="8"/>
  <c r="F32" i="8"/>
  <c r="J31" i="8"/>
  <c r="I31" i="8"/>
  <c r="H31" i="8"/>
  <c r="K30" i="8"/>
  <c r="F30" i="8"/>
  <c r="K29" i="8"/>
  <c r="F29" i="8"/>
  <c r="K28" i="8"/>
  <c r="F28" i="8"/>
  <c r="J27" i="8"/>
  <c r="I27" i="8"/>
  <c r="H27" i="8"/>
  <c r="K26" i="8"/>
  <c r="F26" i="8"/>
  <c r="K25" i="8"/>
  <c r="F25" i="8"/>
  <c r="K24" i="8"/>
  <c r="F24" i="8"/>
  <c r="J23" i="8"/>
  <c r="I23" i="8"/>
  <c r="H23" i="8"/>
  <c r="K22" i="8"/>
  <c r="F22" i="8"/>
  <c r="K21" i="8"/>
  <c r="F21" i="8"/>
  <c r="K20" i="8"/>
  <c r="F20" i="8"/>
  <c r="J19" i="8"/>
  <c r="I19" i="8"/>
  <c r="H19" i="8"/>
  <c r="K18" i="8"/>
  <c r="F18" i="8"/>
  <c r="K17" i="8"/>
  <c r="F17" i="8"/>
  <c r="K16" i="8"/>
  <c r="F16" i="8"/>
  <c r="J15" i="8"/>
  <c r="I15" i="8"/>
  <c r="H15" i="8"/>
  <c r="G14" i="8"/>
  <c r="D14" i="8"/>
  <c r="G13" i="8"/>
  <c r="D13" i="8"/>
  <c r="D12" i="8"/>
  <c r="D8" i="8"/>
  <c r="D7" i="8"/>
  <c r="D6" i="8"/>
  <c r="D5" i="8"/>
  <c r="D4" i="8"/>
  <c r="H157" i="8" l="1"/>
  <c r="K201" i="8"/>
  <c r="M201" i="8" s="1"/>
  <c r="K215" i="8"/>
  <c r="M215" i="8" s="1"/>
  <c r="M217" i="8"/>
  <c r="K232" i="8"/>
  <c r="M232" i="8" s="1"/>
  <c r="J59" i="8"/>
  <c r="K187" i="8"/>
  <c r="M187" i="8" s="1"/>
  <c r="M214" i="8"/>
  <c r="K222" i="8"/>
  <c r="M222" i="8" s="1"/>
  <c r="K19" i="8"/>
  <c r="M19" i="8" s="1"/>
  <c r="K35" i="8"/>
  <c r="M35" i="8" s="1"/>
  <c r="K51" i="8"/>
  <c r="M51" i="8" s="1"/>
  <c r="M216" i="8"/>
  <c r="K275" i="8"/>
  <c r="R52" i="3"/>
  <c r="Q52" i="3"/>
  <c r="K15" i="8"/>
  <c r="I13" i="8"/>
  <c r="K158" i="8"/>
  <c r="M158" i="8" s="1"/>
  <c r="K192" i="8"/>
  <c r="M192" i="8" s="1"/>
  <c r="I221" i="8"/>
  <c r="I291" i="8"/>
  <c r="I287" i="8" s="1"/>
  <c r="K125" i="8"/>
  <c r="M125" i="8" s="1"/>
  <c r="I186" i="8"/>
  <c r="M218" i="8"/>
  <c r="M236" i="8"/>
  <c r="M246" i="8"/>
  <c r="I257" i="8"/>
  <c r="J257" i="8"/>
  <c r="K279" i="8"/>
  <c r="I308" i="8"/>
  <c r="I307" i="8" s="1"/>
  <c r="I306" i="8" s="1"/>
  <c r="K313" i="8"/>
  <c r="P33" i="3"/>
  <c r="K84" i="8"/>
  <c r="M84" i="8" s="1"/>
  <c r="K100" i="8"/>
  <c r="M100" i="8" s="1"/>
  <c r="K167" i="8"/>
  <c r="M167" i="8" s="1"/>
  <c r="M233" i="8"/>
  <c r="M247" i="8"/>
  <c r="K253" i="8"/>
  <c r="M253" i="8" s="1"/>
  <c r="M274" i="8"/>
  <c r="J266" i="8"/>
  <c r="K295" i="8"/>
  <c r="K302" i="8"/>
  <c r="K317" i="8"/>
  <c r="Q13" i="3"/>
  <c r="K252" i="8"/>
  <c r="M252" i="8" s="1"/>
  <c r="K23" i="8"/>
  <c r="M23" i="8" s="1"/>
  <c r="K31" i="8"/>
  <c r="M31" i="8" s="1"/>
  <c r="K60" i="8"/>
  <c r="M60" i="8" s="1"/>
  <c r="K113" i="8"/>
  <c r="M113" i="8" s="1"/>
  <c r="J157" i="8"/>
  <c r="K174" i="8"/>
  <c r="M174" i="8" s="1"/>
  <c r="K197" i="8"/>
  <c r="M197" i="8" s="1"/>
  <c r="I213" i="8"/>
  <c r="K213" i="8" s="1"/>
  <c r="M213" i="8" s="1"/>
  <c r="M220" i="8"/>
  <c r="J221" i="8"/>
  <c r="M235" i="8"/>
  <c r="M240" i="8"/>
  <c r="M242" i="8"/>
  <c r="M244" i="8"/>
  <c r="K248" i="8"/>
  <c r="K243" i="8" s="1"/>
  <c r="M243" i="8" s="1"/>
  <c r="M255" i="8"/>
  <c r="K283" i="8"/>
  <c r="M286" i="8"/>
  <c r="K292" i="8"/>
  <c r="K309" i="8"/>
  <c r="K27" i="8"/>
  <c r="M27" i="8" s="1"/>
  <c r="K39" i="8"/>
  <c r="M39" i="8" s="1"/>
  <c r="K47" i="8"/>
  <c r="M47" i="8" s="1"/>
  <c r="I59" i="8"/>
  <c r="I12" i="8" s="1"/>
  <c r="I166" i="8"/>
  <c r="K166" i="8" s="1"/>
  <c r="M166" i="8" s="1"/>
  <c r="K181" i="8"/>
  <c r="M181" i="8" s="1"/>
  <c r="K205" i="8"/>
  <c r="M205" i="8" s="1"/>
  <c r="K219" i="8"/>
  <c r="M219" i="8" s="1"/>
  <c r="K225" i="8"/>
  <c r="M225" i="8" s="1"/>
  <c r="K238" i="8"/>
  <c r="M238" i="8" s="1"/>
  <c r="K271" i="8"/>
  <c r="H291" i="8"/>
  <c r="K291" i="8" s="1"/>
  <c r="H308" i="8"/>
  <c r="H13" i="8"/>
  <c r="K43" i="8"/>
  <c r="M43" i="8" s="1"/>
  <c r="K55" i="8"/>
  <c r="I157" i="8"/>
  <c r="K209" i="8"/>
  <c r="H221" i="8"/>
  <c r="K221" i="8" s="1"/>
  <c r="M221" i="8" s="1"/>
  <c r="M234" i="8"/>
  <c r="M245" i="8"/>
  <c r="M256" i="8"/>
  <c r="K258" i="8"/>
  <c r="M258" i="8" s="1"/>
  <c r="K267" i="8"/>
  <c r="M270" i="8"/>
  <c r="M282" i="8"/>
  <c r="K288" i="8"/>
  <c r="K298" i="8"/>
  <c r="I12" i="1"/>
  <c r="D73" i="2" s="1"/>
  <c r="D87" i="4" s="1"/>
  <c r="D74" i="2"/>
  <c r="D88" i="4" s="1"/>
  <c r="K97" i="1"/>
  <c r="K133" i="1"/>
  <c r="K132" i="1" s="1"/>
  <c r="K131" i="1" s="1"/>
  <c r="K130" i="1" s="1"/>
  <c r="F121" i="4"/>
  <c r="K124" i="1"/>
  <c r="K157" i="1"/>
  <c r="K142" i="1" s="1"/>
  <c r="K33" i="1"/>
  <c r="K17" i="1" s="1"/>
  <c r="K16" i="1" s="1"/>
  <c r="K81" i="1"/>
  <c r="K80" i="1" s="1"/>
  <c r="F142" i="4"/>
  <c r="K117" i="1"/>
  <c r="K109" i="1" s="1"/>
  <c r="K252" i="1"/>
  <c r="K226" i="1" s="1"/>
  <c r="K165" i="1" s="1"/>
  <c r="F440" i="1"/>
  <c r="F433" i="1" s="1"/>
  <c r="F411" i="1" s="1"/>
  <c r="F75" i="2"/>
  <c r="C51" i="3" s="1"/>
  <c r="E89" i="4"/>
  <c r="F90" i="4"/>
  <c r="E74" i="2"/>
  <c r="J12" i="1"/>
  <c r="E73" i="2" s="1"/>
  <c r="E87" i="4" s="1"/>
  <c r="J508" i="1"/>
  <c r="F501" i="1"/>
  <c r="F487" i="1" s="1"/>
  <c r="F446" i="1" s="1"/>
  <c r="F252" i="1"/>
  <c r="F226" i="1" s="1"/>
  <c r="F165" i="1" s="1"/>
  <c r="F345" i="1"/>
  <c r="F337" i="1" s="1"/>
  <c r="F291" i="1" s="1"/>
  <c r="F157" i="1"/>
  <c r="F142" i="1" s="1"/>
  <c r="F284" i="1"/>
  <c r="F264" i="1" s="1"/>
  <c r="F117" i="1"/>
  <c r="F109" i="1" s="1"/>
  <c r="F81" i="1"/>
  <c r="F80" i="1" s="1"/>
  <c r="F49" i="1"/>
  <c r="F97" i="1"/>
  <c r="F43" i="1"/>
  <c r="F124" i="1"/>
  <c r="K43" i="1"/>
  <c r="K65" i="1"/>
  <c r="K88" i="1"/>
  <c r="K59" i="1"/>
  <c r="F71" i="1"/>
  <c r="F70" i="1" s="1"/>
  <c r="F59" i="1"/>
  <c r="F133" i="1"/>
  <c r="F132" i="1" s="1"/>
  <c r="F131" i="1" s="1"/>
  <c r="F130" i="1" s="1"/>
  <c r="K71" i="1"/>
  <c r="K70" i="1" s="1"/>
  <c r="F65" i="1"/>
  <c r="F88" i="1"/>
  <c r="K49" i="1"/>
  <c r="H307" i="8"/>
  <c r="K308" i="8"/>
  <c r="I185" i="8"/>
  <c r="M15" i="8"/>
  <c r="K157" i="8"/>
  <c r="M157" i="8" s="1"/>
  <c r="J13" i="8"/>
  <c r="K228" i="8"/>
  <c r="M228" i="8" s="1"/>
  <c r="K239" i="8"/>
  <c r="M239" i="8" s="1"/>
  <c r="J186" i="8"/>
  <c r="J185" i="8" s="1"/>
  <c r="H59" i="8"/>
  <c r="H12" i="8" s="1"/>
  <c r="H266" i="8"/>
  <c r="K266" i="8" s="1"/>
  <c r="M266" i="8" s="1"/>
  <c r="H287" i="8"/>
  <c r="H186" i="8"/>
  <c r="H257" i="8"/>
  <c r="K257" i="8" s="1"/>
  <c r="M257" i="8" s="1"/>
  <c r="K287" i="8" l="1"/>
  <c r="M287" i="8" s="1"/>
  <c r="Q51" i="3"/>
  <c r="R51" i="3"/>
  <c r="P32" i="3"/>
  <c r="Q33" i="3"/>
  <c r="Q32" i="3" s="1"/>
  <c r="R33" i="3"/>
  <c r="I320" i="8"/>
  <c r="K79" i="1"/>
  <c r="K78" i="1" s="1"/>
  <c r="K13" i="8"/>
  <c r="M13" i="8" s="1"/>
  <c r="K59" i="8"/>
  <c r="M59" i="8" s="1"/>
  <c r="M248" i="8"/>
  <c r="J12" i="8"/>
  <c r="J320" i="8" s="1"/>
  <c r="K108" i="1"/>
  <c r="K107" i="1" s="1"/>
  <c r="K106" i="1" s="1"/>
  <c r="F108" i="1"/>
  <c r="F107" i="1" s="1"/>
  <c r="F106" i="1" s="1"/>
  <c r="K141" i="1"/>
  <c r="K140" i="1" s="1"/>
  <c r="K42" i="1"/>
  <c r="F74" i="2"/>
  <c r="C50" i="3" s="1"/>
  <c r="E88" i="4"/>
  <c r="F89" i="4"/>
  <c r="F73" i="2"/>
  <c r="C49" i="3" s="1"/>
  <c r="F42" i="1"/>
  <c r="F141" i="1"/>
  <c r="F79" i="1"/>
  <c r="F78" i="1" s="1"/>
  <c r="F263" i="1"/>
  <c r="F58" i="1"/>
  <c r="K58" i="1"/>
  <c r="K186" i="8"/>
  <c r="M186" i="8" s="1"/>
  <c r="H185" i="8"/>
  <c r="K185" i="8" s="1"/>
  <c r="M185" i="8" s="1"/>
  <c r="H306" i="8"/>
  <c r="K306" i="8" s="1"/>
  <c r="K307" i="8"/>
  <c r="C154" i="3" l="1"/>
  <c r="R154" i="3" s="1"/>
  <c r="P31" i="3"/>
  <c r="R32" i="3"/>
  <c r="Q50" i="3"/>
  <c r="R50" i="3"/>
  <c r="H320" i="8"/>
  <c r="K320" i="8" s="1"/>
  <c r="K322" i="8" s="1"/>
  <c r="K12" i="8"/>
  <c r="K15" i="1"/>
  <c r="K14" i="1" s="1"/>
  <c r="K13" i="1" s="1"/>
  <c r="K12" i="1" s="1"/>
  <c r="F87" i="4"/>
  <c r="F88" i="4"/>
  <c r="F15" i="1"/>
  <c r="F14" i="1" s="1"/>
  <c r="F13" i="1" s="1"/>
  <c r="F140" i="1"/>
  <c r="E72" i="2"/>
  <c r="P30" i="3" l="1"/>
  <c r="Q31" i="3"/>
  <c r="R31" i="3"/>
  <c r="K508" i="1"/>
  <c r="F12" i="1"/>
  <c r="E71" i="2"/>
  <c r="E85" i="4" s="1"/>
  <c r="E86" i="4"/>
  <c r="D72" i="2"/>
  <c r="F508" i="1"/>
  <c r="A1" i="2"/>
  <c r="A4" i="4"/>
  <c r="A1" i="4"/>
  <c r="A52" i="4"/>
  <c r="B52" i="4"/>
  <c r="D52" i="4"/>
  <c r="A17" i="4"/>
  <c r="B17" i="4"/>
  <c r="C17" i="4"/>
  <c r="A18" i="4"/>
  <c r="B18" i="4"/>
  <c r="C18" i="4"/>
  <c r="A19" i="4"/>
  <c r="B19" i="4"/>
  <c r="C19" i="4"/>
  <c r="A20" i="4"/>
  <c r="B20" i="4"/>
  <c r="C20" i="4"/>
  <c r="D20" i="4"/>
  <c r="A21" i="4"/>
  <c r="B21" i="4"/>
  <c r="C21" i="4"/>
  <c r="D21" i="4"/>
  <c r="A27" i="4"/>
  <c r="B27" i="4"/>
  <c r="C27" i="4"/>
  <c r="D27" i="4"/>
  <c r="A28" i="4"/>
  <c r="B28" i="4"/>
  <c r="C28" i="4"/>
  <c r="D28" i="4"/>
  <c r="A29" i="4"/>
  <c r="B29" i="4"/>
  <c r="C29" i="4"/>
  <c r="D29" i="4"/>
  <c r="A30" i="4"/>
  <c r="B30" i="4"/>
  <c r="C30" i="4"/>
  <c r="D30" i="4"/>
  <c r="A31" i="4"/>
  <c r="B31" i="4"/>
  <c r="C31" i="4"/>
  <c r="D31" i="4"/>
  <c r="A32" i="4"/>
  <c r="B32" i="4"/>
  <c r="C32" i="4"/>
  <c r="D32" i="4"/>
  <c r="A33" i="4"/>
  <c r="B33" i="4"/>
  <c r="C33" i="4"/>
  <c r="D33" i="4"/>
  <c r="A34" i="4"/>
  <c r="B34" i="4"/>
  <c r="C34" i="4"/>
  <c r="D34" i="4"/>
  <c r="A35" i="4"/>
  <c r="B35" i="4"/>
  <c r="C35" i="4"/>
  <c r="A36" i="4"/>
  <c r="B36" i="4"/>
  <c r="C36" i="4"/>
  <c r="A37" i="4"/>
  <c r="B37" i="4"/>
  <c r="C37" i="4"/>
  <c r="D37" i="4"/>
  <c r="A38" i="4"/>
  <c r="B38" i="4"/>
  <c r="C38" i="4"/>
  <c r="D38" i="4"/>
  <c r="A39" i="4"/>
  <c r="B39" i="4"/>
  <c r="C39" i="4"/>
  <c r="D39" i="4"/>
  <c r="A40" i="4"/>
  <c r="B40" i="4"/>
  <c r="C40" i="4"/>
  <c r="D40" i="4"/>
  <c r="A41" i="4"/>
  <c r="B41" i="4"/>
  <c r="C41" i="4"/>
  <c r="D41" i="4"/>
  <c r="A42" i="4"/>
  <c r="B42" i="4"/>
  <c r="C42" i="4"/>
  <c r="A43" i="4"/>
  <c r="B43" i="4"/>
  <c r="C43" i="4"/>
  <c r="D43" i="4"/>
  <c r="A44" i="4"/>
  <c r="B44" i="4"/>
  <c r="C44" i="4"/>
  <c r="A45" i="4"/>
  <c r="B45" i="4"/>
  <c r="C45" i="4"/>
  <c r="D45" i="4"/>
  <c r="A46" i="4"/>
  <c r="B46" i="4"/>
  <c r="C46" i="4"/>
  <c r="D46" i="4"/>
  <c r="A47" i="4"/>
  <c r="B47" i="4"/>
  <c r="C47" i="4"/>
  <c r="D47" i="4"/>
  <c r="A48" i="4"/>
  <c r="B48" i="4"/>
  <c r="C48" i="4"/>
  <c r="D48" i="4"/>
  <c r="A49" i="4"/>
  <c r="B49" i="4"/>
  <c r="C49" i="4"/>
  <c r="D49" i="4"/>
  <c r="A50" i="4"/>
  <c r="B50" i="4"/>
  <c r="C50" i="4"/>
  <c r="D50" i="4"/>
  <c r="A51" i="4"/>
  <c r="B51" i="4"/>
  <c r="C51" i="4"/>
  <c r="D51" i="4"/>
  <c r="B16" i="4"/>
  <c r="C16" i="4"/>
  <c r="A16" i="4"/>
  <c r="P29" i="3" l="1"/>
  <c r="R30" i="3"/>
  <c r="Q30" i="3"/>
  <c r="Q29" i="3" s="1"/>
  <c r="D71" i="2"/>
  <c r="D85" i="4" s="1"/>
  <c r="D86" i="4"/>
  <c r="D19" i="4"/>
  <c r="D51" i="2"/>
  <c r="D53" i="2"/>
  <c r="A4" i="2"/>
  <c r="A3" i="2"/>
  <c r="A2" i="2"/>
  <c r="D8" i="1"/>
  <c r="D7" i="1"/>
  <c r="D6" i="1"/>
  <c r="D5" i="1"/>
  <c r="D4" i="1"/>
  <c r="D44" i="4" l="1"/>
  <c r="C37" i="3"/>
  <c r="R37" i="3" s="1"/>
  <c r="D42" i="4"/>
  <c r="C35" i="3"/>
  <c r="R35" i="3" s="1"/>
  <c r="P28" i="3"/>
  <c r="R29" i="3"/>
  <c r="G70" i="2"/>
  <c r="D27" i="2"/>
  <c r="P27" i="3" l="1"/>
  <c r="P47" i="3"/>
  <c r="P155" i="3" s="1"/>
  <c r="D26" i="2"/>
  <c r="D17" i="4" s="1"/>
  <c r="D18" i="4"/>
  <c r="R27" i="3" l="1"/>
  <c r="Q27" i="3"/>
  <c r="D78" i="4"/>
  <c r="D76" i="4"/>
  <c r="D74" i="4"/>
  <c r="D73" i="4" s="1"/>
  <c r="D69" i="4"/>
  <c r="D67" i="4"/>
  <c r="D61" i="4"/>
  <c r="D59" i="4"/>
  <c r="D58" i="4" s="1"/>
  <c r="D57" i="4" l="1"/>
  <c r="D56" i="4" s="1"/>
  <c r="D55" i="4" s="1"/>
  <c r="D54" i="4" s="1"/>
  <c r="D72" i="4"/>
  <c r="D71" i="4" s="1"/>
  <c r="D66" i="4"/>
  <c r="D53" i="4" l="1"/>
  <c r="G84" i="2" l="1"/>
  <c r="D45" i="2" l="1"/>
  <c r="D44" i="2" l="1"/>
  <c r="C28" i="3" s="1"/>
  <c r="D36" i="4"/>
  <c r="G67" i="2"/>
  <c r="R28" i="3" l="1"/>
  <c r="Q28" i="3"/>
  <c r="C47" i="3"/>
  <c r="D25" i="2"/>
  <c r="D16" i="4" s="1"/>
  <c r="D35" i="4"/>
  <c r="Q47" i="3" l="1"/>
  <c r="Q26" i="3"/>
  <c r="C155" i="3"/>
  <c r="R47" i="3"/>
  <c r="M107" i="1"/>
  <c r="M263" i="1"/>
  <c r="M124" i="1"/>
  <c r="M140" i="1"/>
  <c r="M14" i="1"/>
  <c r="M78" i="1"/>
  <c r="M130" i="1"/>
  <c r="M42" i="1"/>
  <c r="M59" i="1"/>
  <c r="G76" i="2" l="1"/>
  <c r="C72" i="2" l="1"/>
  <c r="C86" i="4" s="1"/>
  <c r="C71" i="2" l="1"/>
  <c r="F72" i="2"/>
  <c r="F86" i="4" s="1"/>
  <c r="G73" i="2" l="1"/>
  <c r="C85" i="4"/>
  <c r="F71" i="2"/>
  <c r="F85" i="4" s="1"/>
  <c r="G71" i="2" l="1"/>
  <c r="G72" i="2"/>
  <c r="G12" i="8" l="1"/>
  <c r="R83" i="3"/>
  <c r="R104" i="3"/>
  <c r="Q155" i="3"/>
  <c r="R144" i="3"/>
  <c r="R49" i="3"/>
  <c r="P83" i="3"/>
  <c r="P49" i="3"/>
  <c r="Q49" i="3"/>
  <c r="Q154" i="3"/>
  <c r="R143" i="3"/>
  <c r="P144" i="3"/>
  <c r="P143" i="3"/>
  <c r="P104" i="3"/>
</calcChain>
</file>

<file path=xl/comments1.xml><?xml version="1.0" encoding="utf-8"?>
<comments xmlns="http://schemas.openxmlformats.org/spreadsheetml/2006/main">
  <authors>
    <author>Usuario</author>
    <author>Xiomana del Rocio Torra Gomez</author>
  </authors>
  <commentList>
    <comment ref="H10" authorId="0" shapeId="0">
      <text>
        <r>
          <rPr>
            <b/>
            <sz val="8"/>
            <color indexed="81"/>
            <rFont val="Tahoma"/>
            <family val="2"/>
          </rPr>
          <t>Usuario:</t>
        </r>
        <r>
          <rPr>
            <sz val="8"/>
            <color indexed="81"/>
            <rFont val="Tahoma"/>
            <family val="2"/>
          </rPr>
          <t xml:space="preserve">
SON LOS RECURSOS PROPIOS DEL COLEGIO</t>
        </r>
      </text>
    </comment>
    <comment ref="J10" authorId="0" shapeId="0">
      <text>
        <r>
          <rPr>
            <b/>
            <sz val="8"/>
            <color indexed="81"/>
            <rFont val="Tahoma"/>
            <family val="2"/>
          </rPr>
          <t>Usuario:</t>
        </r>
        <r>
          <rPr>
            <sz val="8"/>
            <color indexed="81"/>
            <rFont val="Tahoma"/>
            <family val="2"/>
          </rPr>
          <t xml:space="preserve">
APLICA SOLO PARA LAS ESCUELAS NORMALES SUERIORES, INVERTIR AQUÍ LOS RECURSOS DE CICLOS COMPLEMENT.
</t>
        </r>
      </text>
    </comment>
    <comment ref="M11" authorId="0" shapeId="0">
      <text>
        <r>
          <rPr>
            <b/>
            <sz val="8"/>
            <color indexed="81"/>
            <rFont val="Tahoma"/>
            <family val="2"/>
          </rPr>
          <t>Usuario:</t>
        </r>
        <r>
          <rPr>
            <sz val="8"/>
            <color indexed="81"/>
            <rFont val="Tahoma"/>
            <family val="2"/>
          </rPr>
          <t xml:space="preserve">
OJO ESTO NO SE IMPRIME, ES SOLO PARA QUE DE CERO.
</t>
        </r>
      </text>
    </comment>
    <comment ref="D220" authorId="1" shapeId="0">
      <text>
        <r>
          <rPr>
            <b/>
            <sz val="9"/>
            <color indexed="81"/>
            <rFont val="Tahoma"/>
            <family val="2"/>
          </rPr>
          <t>CUENTAS BANCARIAS DIFERENTES A GRATUIDAD</t>
        </r>
        <r>
          <rPr>
            <sz val="9"/>
            <color indexed="81"/>
            <rFont val="Tahoma"/>
            <family val="2"/>
          </rPr>
          <t xml:space="preserve">
</t>
        </r>
      </text>
    </comment>
    <comment ref="D309" authorId="1" shapeId="0">
      <text>
        <r>
          <rPr>
            <sz val="9"/>
            <color indexed="81"/>
            <rFont val="Tahoma"/>
            <family val="2"/>
          </rPr>
          <t>RECURSOS DESTINADOS A LA EJECUCIÓN DE OBRAS DE ADECUACIÓN, AMPLIACIÓN O CONSTRUCCIÓN EN LOS ESTABLECIMIENTOS EDUCATIVOS ESTATALES  PARA MEJORAR LA CALIDAD Y COBERTURA DEL SERVICIO EDUCATIVO QUE MODIFICAN LA INFRAESTRUCTURA EXISTENTE</t>
        </r>
      </text>
    </comment>
    <comment ref="D313" authorId="1" shapeId="0">
      <text>
        <r>
          <rPr>
            <b/>
            <sz val="9"/>
            <color indexed="81"/>
            <rFont val="Tahoma"/>
            <family val="2"/>
          </rPr>
          <t>RECURSOS DESTINADOS A LA EJECUCIÓN DE OBRAS DE CONSERVACIÓN PREVENTIVA Y CORRECTIVA Y MEJORAMIENTO DE LOS ESTABLECIMIENTOS  EDUCATIVOS  CON EL OBJETO DE QUE PUEDAN FUNCIONAR ADECUADAMENTE, SIN MODIFICAR LA INFRAESTRUCTURA EXISTENTE.</t>
        </r>
        <r>
          <rPr>
            <sz val="9"/>
            <color indexed="81"/>
            <rFont val="Tahoma"/>
            <family val="2"/>
          </rPr>
          <t xml:space="preserve">
</t>
        </r>
      </text>
    </comment>
    <comment ref="D317" authorId="1" shapeId="0">
      <text>
        <r>
          <rPr>
            <sz val="9"/>
            <color indexed="81"/>
            <rFont val="Tahoma"/>
            <family val="2"/>
          </rPr>
          <t xml:space="preserve">CONTRATACIÓN DE LOS SERVICIOS DE TRANSPORTE ESCOLAR DE LA POBLACIÓN MATRICULADA ENTRE TRANSICIÓN Y UNDÉCIMO GRADO, CUANDO SE REQUIERA, DE ACUERDO CON LA REGLAMENTACIÓN EXPEDIDA POR EL MINISTERIO DE TRANSPORTE.
</t>
        </r>
      </text>
    </comment>
  </commentList>
</comments>
</file>

<file path=xl/comments2.xml><?xml version="1.0" encoding="utf-8"?>
<comments xmlns="http://schemas.openxmlformats.org/spreadsheetml/2006/main">
  <authors>
    <author>Usuario</author>
  </authors>
  <commentList>
    <comment ref="H10" authorId="0" shapeId="0">
      <text>
        <r>
          <rPr>
            <b/>
            <sz val="8"/>
            <color indexed="81"/>
            <rFont val="Tahoma"/>
            <family val="2"/>
          </rPr>
          <t>Usuario:</t>
        </r>
        <r>
          <rPr>
            <sz val="8"/>
            <color indexed="81"/>
            <rFont val="Tahoma"/>
            <family val="2"/>
          </rPr>
          <t xml:space="preserve">
SON LOS RECURSOS PROPIOS DEL COLEGIO</t>
        </r>
      </text>
    </comment>
    <comment ref="J10" authorId="0" shapeId="0">
      <text>
        <r>
          <rPr>
            <b/>
            <sz val="8"/>
            <color indexed="81"/>
            <rFont val="Tahoma"/>
            <family val="2"/>
          </rPr>
          <t>Usuario:</t>
        </r>
        <r>
          <rPr>
            <sz val="8"/>
            <color indexed="81"/>
            <rFont val="Tahoma"/>
            <family val="2"/>
          </rPr>
          <t xml:space="preserve">
APLICA SOLO PARA LAS ESCUELAS NORMALES SUERIORES, INVERTIR AQUÍ LOS RECURSOS DE CICLOS COMPLEMENT.
</t>
        </r>
      </text>
    </comment>
    <comment ref="M11" authorId="0" shapeId="0">
      <text>
        <r>
          <rPr>
            <b/>
            <sz val="8"/>
            <color indexed="81"/>
            <rFont val="Tahoma"/>
            <family val="2"/>
          </rPr>
          <t>Usuario:</t>
        </r>
        <r>
          <rPr>
            <sz val="8"/>
            <color indexed="81"/>
            <rFont val="Tahoma"/>
            <family val="2"/>
          </rPr>
          <t xml:space="preserve">
OJO ESTO NO SE IMPRIME, ES SOLO PARA QUE DE CERO.
</t>
        </r>
      </text>
    </comment>
  </commentList>
</comments>
</file>

<file path=xl/comments3.xml><?xml version="1.0" encoding="utf-8"?>
<comments xmlns="http://schemas.openxmlformats.org/spreadsheetml/2006/main">
  <authors>
    <author>Usuario</author>
  </authors>
  <commentList>
    <comment ref="E70" authorId="0" shapeId="0">
      <text>
        <r>
          <rPr>
            <b/>
            <sz val="8"/>
            <color indexed="81"/>
            <rFont val="Tahoma"/>
            <family val="2"/>
          </rPr>
          <t>Usuario:</t>
        </r>
        <r>
          <rPr>
            <sz val="8"/>
            <color indexed="81"/>
            <rFont val="Tahoma"/>
            <family val="2"/>
          </rPr>
          <t xml:space="preserve">
CICLOS COMPLEMENTARIOS, SE DESCRIBE QUE SE LES VA A COMPRAR EN EL AÑO A LOS DEL CICLO.
</t>
        </r>
      </text>
    </comment>
  </commentList>
</comments>
</file>

<file path=xl/sharedStrings.xml><?xml version="1.0" encoding="utf-8"?>
<sst xmlns="http://schemas.openxmlformats.org/spreadsheetml/2006/main" count="1482" uniqueCount="801">
  <si>
    <t>PLAN ANUAL DE ADQUISICIONES</t>
  </si>
  <si>
    <t>INFORME PRESENTADO A LA SECRETARIA DE EDUCACIÓN DEPARTAMENTAL</t>
  </si>
  <si>
    <t>ESTABLECIMIENTO EDUCATIVO:</t>
  </si>
  <si>
    <t>ORDENADOR DEL GASTO:</t>
  </si>
  <si>
    <t>DIRECCIÓN:</t>
  </si>
  <si>
    <t>EMAIL:</t>
  </si>
  <si>
    <t>TELÉFONO:</t>
  </si>
  <si>
    <t>VIGENCIA</t>
  </si>
  <si>
    <t>ITEM</t>
  </si>
  <si>
    <t>CANTIDAD DE BIENES A ADQUIRIR</t>
  </si>
  <si>
    <t>DESCRIPCIÓN DEL BIEN O SERVICIO, ADQUIRIR O PRESTADO</t>
  </si>
  <si>
    <t>PRECIO UNITARIO, PROMEDIO DEL BIEN O SERVICIO ADQUIRIDO</t>
  </si>
  <si>
    <t>VALOR TOTAL DE UNIDAD - BIEN O SERVICIO ADQUIRIDO</t>
  </si>
  <si>
    <t>RUBRO PRESUPUESTAL</t>
  </si>
  <si>
    <t>PROYECTADO INGRESOS OPERACIONALES</t>
  </si>
  <si>
    <t>PROYECTADO GRATUIDAD</t>
  </si>
  <si>
    <t>TOTAL PLAN DE COMPRAS</t>
  </si>
  <si>
    <t>NÚMERO</t>
  </si>
  <si>
    <t>UNIDAD DE MEDIDA</t>
  </si>
  <si>
    <t>1.2.1.2.1</t>
  </si>
  <si>
    <t>1.2.1.1.7</t>
  </si>
  <si>
    <t>1.2.2.12.5.1</t>
  </si>
  <si>
    <t>1.2.2.6.2</t>
  </si>
  <si>
    <t>1.2.2.11.5</t>
  </si>
  <si>
    <t>MESES</t>
  </si>
  <si>
    <t>1.2.2.19.1</t>
  </si>
  <si>
    <t>1.2.9.2.1</t>
  </si>
  <si>
    <t>1.2.4.3</t>
  </si>
  <si>
    <t>1.2.2.2.2</t>
  </si>
  <si>
    <t>PRUEBA</t>
  </si>
  <si>
    <t>PRUEBAS NO SE IMPRIME</t>
  </si>
  <si>
    <r>
      <t>EL CONSEJO DIRECTIVO</t>
    </r>
    <r>
      <rPr>
        <sz val="11"/>
        <color theme="1"/>
        <rFont val="Arial"/>
        <family val="2"/>
      </rPr>
      <t>, en uso de sus facultades legales y,</t>
    </r>
  </si>
  <si>
    <t>CONSIDERANDO</t>
  </si>
  <si>
    <t>1.  Que la Ley 715 del 21 de diciembre de 2001, artículo 14, estableció que el Consejo Directivo de cada establecimiento educativo elaborará un presupuesto de ingresos y gastos para el Fondo de Servicios Educativos, en absoluto equilibrio.</t>
  </si>
  <si>
    <t>FAVOR IR ELABORANDO EL PRESUPUESTO Y EL PLAN DE COMPRAS SEGÚN INDICACIONES DE LA SECRETARIA DE EDUCCION. CUALQUIER DUDA POR FAVOR COMUNCARSE.</t>
  </si>
  <si>
    <t>2.  Que el Decreto 1075 del 26 de mayo de 2015, que compilo el Decreto 4791 del 19/12/2008 y el Decreto 4807 del 20/12/2011, en su artículo 2.3.1.6.3.7, señaló que el presupuesto anual, es el instrumento de planeación financiera mediante el cual en cada vigencia fiscal se programa el presupuesto de ingresos y de gastos.</t>
  </si>
  <si>
    <t>3.  Que el Decreto 1075 del 26 de mayo de 2015, en su artículo 2.3.1.6.3.6, numeral 1, estableció que es responsabilidad de los rectores o directores rurales, elaborar el proyecto anual de presupuesto del Fondo de Servicios Educativos y presentarlo para aprobación al Consejo Directivo.</t>
  </si>
  <si>
    <t>4.  Que el Decreto 1075 del 26 de mayo de 2015, en su artículo 2.3.1.6.3.5, numeral 1, señaló que el Consejo Directivo antes del inicio de cada vigencia fiscal, tiene como función analizar, introducir ajustes y aprobar mediante acuerdo el presupuesto de ingresos y gastos del proyecto presentado por el rector o director rural.</t>
  </si>
  <si>
    <t>5.  Que el Decreto Único Reglamentario del Sector Administrativo de Planeación Nacional No. 1082 del 26 de mayo de 2015, que compila el Decreto 1510 de 2013, artículo 4, en su artículo 2.2.1.1.1.4.1 señaló que las entidades estatales deben elaborar un Plan Anual de Adquisiciones, el cual debe contener la lista de bienes, obras y servicios que pretenden adquirir durante el año.</t>
  </si>
  <si>
    <t>6.  Que el Decreto 1075 del 26 de mayo de 2015, en su artículo 2.3.1.6.3.11, parágrafo 1, establece que las adquisiciones que hacen referencia los numerales 1, 3, 4 y 5 del artículo en mención, se harán con sujeción al plan anual de adquisiciones debidamente aprobado por el Consejo Directivo y de conformidad con las normas que rigen la materia.</t>
  </si>
  <si>
    <t>ACUERDA</t>
  </si>
  <si>
    <r>
      <t xml:space="preserve">ARTICULO 1°.  PRESUPUESTO DE INGRESOS.  </t>
    </r>
    <r>
      <rPr>
        <sz val="11"/>
        <color theme="1"/>
        <rFont val="Arial"/>
        <family val="2"/>
      </rPr>
      <t>Contiene la totalidad de los ingresos que reciba el establecimiento educativo a través del Fondo de Servicios Educativos sujetos o no a destinación específica y se manejará de acuerdo a lo establecido en los artículos 2.3.1.6.3.8 y 2.3.1.6.3.15 del Decreto 1075 del 26 de mayo de 2015.</t>
    </r>
  </si>
  <si>
    <t>CONCEPTO</t>
  </si>
  <si>
    <t>NOMBRE</t>
  </si>
  <si>
    <t>PARCIAL</t>
  </si>
  <si>
    <t>TOTAL INGRESOS</t>
  </si>
  <si>
    <t>INGRESOS CORRIENTES</t>
  </si>
  <si>
    <t>PARA HACER EL PRESUPUESTO INICIAL, RECUERDE QUE SOLO SE PROGRAMAN</t>
  </si>
  <si>
    <t>LOS RECURSOS PROPIOS Y LOS DE GRATUIDAD.</t>
  </si>
  <si>
    <t xml:space="preserve">EN ENERO TAN PRONTO LLEGUEN LOS RECTORES DE VACACIONES, SE DEBE HACER LA </t>
  </si>
  <si>
    <t xml:space="preserve">ADICION DEL EXCEDENTE FINANCIERO (RECURSOS DEL BALANCE - DESAGRAGADOS POR </t>
  </si>
  <si>
    <t>FUENTE DE FINANCIACION , QUE COINCIDA CON LOS SALDOS DE BANCOS).</t>
  </si>
  <si>
    <t>TODOS LOS DEMAS RECURSOS QUE LLEGUEN EN EL AÑO DIFERENTES DE ESTOS DOS, SE</t>
  </si>
  <si>
    <t>HARAN POR ACUERDO DE ADICION PRESUPUESTAL.</t>
  </si>
  <si>
    <t>Sistema General de Participaciones</t>
  </si>
  <si>
    <t>TI.B</t>
  </si>
  <si>
    <t>INGRESOS DE CAPITAL</t>
  </si>
  <si>
    <t>TI.B.6</t>
  </si>
  <si>
    <t xml:space="preserve">RECURSOS DE BALANCE </t>
  </si>
  <si>
    <t>TI.B.6.2</t>
  </si>
  <si>
    <t>SUPERÁVIT FISCAL</t>
  </si>
  <si>
    <t>TI.B.6.2.1</t>
  </si>
  <si>
    <t>Superávit fiscal de la vigencia anterior</t>
  </si>
  <si>
    <t>TI.B.6.2.1.2</t>
  </si>
  <si>
    <t>Recursos de forzosa inversión (con destinación especifica)</t>
  </si>
  <si>
    <t>TI.B.6.2.1.2.1</t>
  </si>
  <si>
    <t>Recursos de forzosa inversión SGP (con destinación específica)</t>
  </si>
  <si>
    <t>TI.B.6.2.1.2.1.1</t>
  </si>
  <si>
    <t>Recursos de forzosa inversión - Educación</t>
  </si>
  <si>
    <t>TI.B.6.2.1.2.1.1.2</t>
  </si>
  <si>
    <t>SGP Educación Calidad Matrícula - Gratuidad</t>
  </si>
  <si>
    <t>TI.B.6.2.1.2.9</t>
  </si>
  <si>
    <t>Otros recursos de forzosa inversión diferentes al SGP (con destinación específica)</t>
  </si>
  <si>
    <t>TI.B.6.2.1.2.9.1</t>
  </si>
  <si>
    <t>Venta de activos</t>
  </si>
  <si>
    <t>TI.B.6.2.1.2.9.2</t>
  </si>
  <si>
    <t>Rendimientos por operaciones financieras</t>
  </si>
  <si>
    <t>TI.B.6.2.1.2.9.3</t>
  </si>
  <si>
    <t>Donaciones</t>
  </si>
  <si>
    <t>TI.B.6.2.1.2.9.4</t>
  </si>
  <si>
    <t>Otros</t>
  </si>
  <si>
    <t>TI.B.7</t>
  </si>
  <si>
    <t>VENTA DE ACTIVOS</t>
  </si>
  <si>
    <t>TI.B.7.1</t>
  </si>
  <si>
    <t>al sector público</t>
  </si>
  <si>
    <t>TI.B.7.1.7</t>
  </si>
  <si>
    <t>Otros activos  (Como equipos, mobiliarios, semovientes, patentes, etc.)</t>
  </si>
  <si>
    <t>TI.B.7.2</t>
  </si>
  <si>
    <t>AL SECTOR PRIVADO</t>
  </si>
  <si>
    <t>TI.B.7.2.7</t>
  </si>
  <si>
    <t>TI.B.8</t>
  </si>
  <si>
    <t>RENDIMIENTOS POR OPERACIONES FINANCIERAS</t>
  </si>
  <si>
    <t>TI.B.8.2</t>
  </si>
  <si>
    <t>Provenientes de recursos con destinación especifica</t>
  </si>
  <si>
    <t>TI.B.8.2.1</t>
  </si>
  <si>
    <t>Provenientes de recursos SGP con destinación especifica</t>
  </si>
  <si>
    <t>TI.B.8.2.1.1</t>
  </si>
  <si>
    <t>Provenientes de recursos SGP con destinación especifica - Educación</t>
  </si>
  <si>
    <t>TI.B.8.2.1.1.2</t>
  </si>
  <si>
    <t>SGP Educación Calidad Matrícula- gratuidad</t>
  </si>
  <si>
    <t>TI.B.8.2.3</t>
  </si>
  <si>
    <t>Provenientes de otros recursos con destinación específica diferentes al SGP</t>
  </si>
  <si>
    <t>TI.B.8.2.3.1</t>
  </si>
  <si>
    <t>Provenientes de otros recursos con destinación específica diferentes al SGP - Educación Recursos Propios.</t>
  </si>
  <si>
    <t>TI.B.9</t>
  </si>
  <si>
    <t>DONACIONES</t>
  </si>
  <si>
    <t>TI.B.9.1</t>
  </si>
  <si>
    <t>De otras entidades públicas</t>
  </si>
  <si>
    <t>TI.B.9.3</t>
  </si>
  <si>
    <t>De entidades privadas</t>
  </si>
  <si>
    <t>TI.B.9.5</t>
  </si>
  <si>
    <t>De personas naturales</t>
  </si>
  <si>
    <t>TI.B.9.7</t>
  </si>
  <si>
    <t>Del resto del mundo</t>
  </si>
  <si>
    <r>
      <t>ARTICULO 3°.  PRESUPUESTO DE GASTOS</t>
    </r>
    <r>
      <rPr>
        <b/>
        <sz val="10"/>
        <color theme="1"/>
        <rFont val="Arial"/>
        <family val="2"/>
      </rPr>
      <t xml:space="preserve">.  </t>
    </r>
    <r>
      <rPr>
        <sz val="11"/>
        <color theme="1"/>
        <rFont val="Arial"/>
        <family val="2"/>
      </rPr>
      <t>Contiene la totalidad de los gastos, las apropiaciones o erogaciones que requiere el establecimiento educativo estatal para su normal funcionamiento y para las inversiones que el Proyecto Educativo Institucional demande, diferentes de los gastos de personal.</t>
    </r>
  </si>
  <si>
    <t>El presupuesto de gastos debe guardar estricto equilibrio con el presupuesto de ingresos y las partidas aprobadas deben entenderse como autorizaciones máximas del gasto.</t>
  </si>
  <si>
    <t>RP</t>
  </si>
  <si>
    <t>CODIGO</t>
  </si>
  <si>
    <t>INGRESOS OPERACIONALES</t>
  </si>
  <si>
    <t>GRATUIDAD</t>
  </si>
  <si>
    <t>RECURSOS PFC</t>
  </si>
  <si>
    <t>TOTAL GASTOS</t>
  </si>
  <si>
    <t>GRAT</t>
  </si>
  <si>
    <t>1.2</t>
  </si>
  <si>
    <t>COMPRA DE EQUIPOS</t>
  </si>
  <si>
    <t>1.2.1.1.1</t>
  </si>
  <si>
    <t>Equipo de música</t>
  </si>
  <si>
    <t>1.2.1.1.2</t>
  </si>
  <si>
    <t>Equipo de recreación y deporte</t>
  </si>
  <si>
    <t>1.2.1.1.3</t>
  </si>
  <si>
    <t>Equipo de enseñanza</t>
  </si>
  <si>
    <t>1.2.1.1.4</t>
  </si>
  <si>
    <t>Material didáctico (libros - textos)</t>
  </si>
  <si>
    <t>1.2.1.1.5</t>
  </si>
  <si>
    <t>Herramientas y accesorios</t>
  </si>
  <si>
    <t>1.2.1.1.6</t>
  </si>
  <si>
    <t>Equipo de comunicación</t>
  </si>
  <si>
    <t>Equipo de computación</t>
  </si>
  <si>
    <t>1.2.1.1.8</t>
  </si>
  <si>
    <t>Equipo de laboratorio</t>
  </si>
  <si>
    <t>1.2.1.1.9</t>
  </si>
  <si>
    <t>1.2.1.2</t>
  </si>
  <si>
    <t>MATERIALES Y SUMINISTROS</t>
  </si>
  <si>
    <t>Papeleria y útiles de escritorio</t>
  </si>
  <si>
    <t>1.2.1.2.2</t>
  </si>
  <si>
    <t>Elementos de aseo y caferería</t>
  </si>
  <si>
    <t>1.2.1.2.3</t>
  </si>
  <si>
    <t>Insumos proyectos productivos</t>
  </si>
  <si>
    <t>1.2.1.2.4</t>
  </si>
  <si>
    <t xml:space="preserve">Material didáctico (guías - folletos) </t>
  </si>
  <si>
    <t>1.2.1.9</t>
  </si>
  <si>
    <t>OTROS GASTOS ADQUISICIÓN DE BIENES</t>
  </si>
  <si>
    <t>1.2.1.9.1</t>
  </si>
  <si>
    <t>Muebles y enseres</t>
  </si>
  <si>
    <t>1.2.1.9.2</t>
  </si>
  <si>
    <t>COMPRA DE SEMOVIENTES</t>
  </si>
  <si>
    <t>1.2.1.9.2.1</t>
  </si>
  <si>
    <t>1.2.1.9.2.2</t>
  </si>
  <si>
    <t>Especies menores</t>
  </si>
  <si>
    <t>1.2.2</t>
  </si>
  <si>
    <t>ADQUISICIÓN DE SERVICIOS</t>
  </si>
  <si>
    <t>1.2.2.2</t>
  </si>
  <si>
    <t>IMPRESOS Y PUBLICACIONES</t>
  </si>
  <si>
    <t>1.2.2.2.1</t>
  </si>
  <si>
    <t>Manual de convivencia</t>
  </si>
  <si>
    <t>Elaboración y caligrafía de diplomas</t>
  </si>
  <si>
    <t>1.2.2.2.3</t>
  </si>
  <si>
    <t>Impresión de carné</t>
  </si>
  <si>
    <t>1.2.2.2.4</t>
  </si>
  <si>
    <t>Trabajos tipográficos</t>
  </si>
  <si>
    <t>1.2.2.2.5</t>
  </si>
  <si>
    <t>Fotocopias</t>
  </si>
  <si>
    <t>1.2.2.3</t>
  </si>
  <si>
    <t>SEGUROS</t>
  </si>
  <si>
    <t>1.2.2.3.1</t>
  </si>
  <si>
    <t>SEGUROS DE BIENES MUEBLES E INMUEBLES</t>
  </si>
  <si>
    <t>1.2.2.3.4</t>
  </si>
  <si>
    <t>OTROS SEGUROS</t>
  </si>
  <si>
    <t>1.2.2.3.4.1</t>
  </si>
  <si>
    <t>Póliza de manejo</t>
  </si>
  <si>
    <t>1.2.2.3.4.2</t>
  </si>
  <si>
    <t>ARL Estudiantes (que cursen Programas de formación complementaria de las escuelas normales superiores).</t>
  </si>
  <si>
    <t>1.2.2.4</t>
  </si>
  <si>
    <t>CONTRIBUCIONES, TASAS, IMPUESTOS Y MULTAS</t>
  </si>
  <si>
    <t>1.2.2.4.1</t>
  </si>
  <si>
    <t xml:space="preserve">Gravámen a los movimientos financieros (4*1000) </t>
  </si>
  <si>
    <t>1.2.2.5</t>
  </si>
  <si>
    <t>ARRENDAMIENTOS</t>
  </si>
  <si>
    <t>1.2.2.5.1</t>
  </si>
  <si>
    <t>Bienes inmuebles</t>
  </si>
  <si>
    <t>1.2.2.5.2</t>
  </si>
  <si>
    <t>Bienes muebles</t>
  </si>
  <si>
    <t>1.2.2.6</t>
  </si>
  <si>
    <t>SERVICIOS PÚBLICOS</t>
  </si>
  <si>
    <t>1.2.2.6.1</t>
  </si>
  <si>
    <t>Energía</t>
  </si>
  <si>
    <t>Telecomunicaciones</t>
  </si>
  <si>
    <t>1.2.2.6.3</t>
  </si>
  <si>
    <t>Acueducto, alcantarillado y aseo</t>
  </si>
  <si>
    <t>1.2.2.6.4</t>
  </si>
  <si>
    <t>Gas natural</t>
  </si>
  <si>
    <t>1.2.2.6.5</t>
  </si>
  <si>
    <t>Otros servicios públicos</t>
  </si>
  <si>
    <t>1.2.2.10</t>
  </si>
  <si>
    <t>OTROS GASTOS ADQUISICIÓN DE SERVICIOS</t>
  </si>
  <si>
    <t>1.2.2.10.1</t>
  </si>
  <si>
    <t>SOSTENIMIENTO DE SEMOVIENTES</t>
  </si>
  <si>
    <t>1.2.2.10.1.1</t>
  </si>
  <si>
    <t>Alimentación</t>
  </si>
  <si>
    <t>1.2.2.10.1.2</t>
  </si>
  <si>
    <t>Sanidad y herrajes</t>
  </si>
  <si>
    <t>1.2.2.10.1.3</t>
  </si>
  <si>
    <t>1.2.2.11</t>
  </si>
  <si>
    <t>MANTENIMIENTO Y REPARACIONES</t>
  </si>
  <si>
    <t>1.2.2.11.1</t>
  </si>
  <si>
    <t>Instalaciones eléctricas</t>
  </si>
  <si>
    <t>1.2.2.11.2</t>
  </si>
  <si>
    <t>Instalaciones hidrosanitarias</t>
  </si>
  <si>
    <t>1.2.2.11.3</t>
  </si>
  <si>
    <t>Mobiliario</t>
  </si>
  <si>
    <t>1.2.2.11.4</t>
  </si>
  <si>
    <t xml:space="preserve">Equipos </t>
  </si>
  <si>
    <t>1.2.2.12</t>
  </si>
  <si>
    <t>GASTOS FINANCIEROS</t>
  </si>
  <si>
    <t>1.2.2.12.5</t>
  </si>
  <si>
    <t>OTROS GASTOS FINANCIEROS</t>
  </si>
  <si>
    <t>Comisiones bancarias</t>
  </si>
  <si>
    <t>1.2.2.12.5.2</t>
  </si>
  <si>
    <t>Compra de chequera</t>
  </si>
  <si>
    <t>1.2.2.19</t>
  </si>
  <si>
    <t>Servicios profesionales</t>
  </si>
  <si>
    <t>1.2.2.19.2</t>
  </si>
  <si>
    <t>Servicios técnicos</t>
  </si>
  <si>
    <t>1.2.4</t>
  </si>
  <si>
    <t>GASTOS DE BIENESTAR SOCIAL Y SALUD OCUPACIONAL</t>
  </si>
  <si>
    <t>1.2.4.1</t>
  </si>
  <si>
    <t>Participación en actividades científicas</t>
  </si>
  <si>
    <t>1.2.4.2</t>
  </si>
  <si>
    <t>Participación en actividades deportivas y culturales</t>
  </si>
  <si>
    <t>Realización en actividades científicas</t>
  </si>
  <si>
    <t>1.2.4.4</t>
  </si>
  <si>
    <t>Realización de actividades deportivas y culturales</t>
  </si>
  <si>
    <t>1.2.4.5</t>
  </si>
  <si>
    <t>Actividades plan de mejoramiento institucional</t>
  </si>
  <si>
    <t>1.2.9</t>
  </si>
  <si>
    <t>OTROS GASTOS GENERALES</t>
  </si>
  <si>
    <t>1.2.9.1</t>
  </si>
  <si>
    <t>COMUNICACIÓN Y TRANSPORTE</t>
  </si>
  <si>
    <t>1.2.9.1.1</t>
  </si>
  <si>
    <t>Mensajería</t>
  </si>
  <si>
    <t>1.2.9.1.2</t>
  </si>
  <si>
    <t>Empaque y Acarreos</t>
  </si>
  <si>
    <t>1.2.9.2</t>
  </si>
  <si>
    <t>VIÁTICOS Y GASTOS DE TRANSPORTE Y DE VIAJE</t>
  </si>
  <si>
    <t>Transporte</t>
  </si>
  <si>
    <t>1.2.9.2.2</t>
  </si>
  <si>
    <t>Hospedaje y Manutención</t>
  </si>
  <si>
    <t>1.2.9.3</t>
  </si>
  <si>
    <r>
      <t>DESARROLLO DE JORNADAS EXTENDIDAS Y COMPLEMENTARIAS</t>
    </r>
    <r>
      <rPr>
        <sz val="10"/>
        <rFont val="Arial"/>
        <family val="2"/>
      </rPr>
      <t xml:space="preserve"> (Población matriculada).</t>
    </r>
  </si>
  <si>
    <t>1.2.9.3.1</t>
  </si>
  <si>
    <t>1.2.9.3.2</t>
  </si>
  <si>
    <t>1.2.9.3.3</t>
  </si>
  <si>
    <t>Materiales</t>
  </si>
  <si>
    <r>
      <t xml:space="preserve">ARTICULO 5°.  PLAN ANUAL DE ADQUISICIONES – PAA.  </t>
    </r>
    <r>
      <rPr>
        <sz val="11"/>
        <color theme="1"/>
        <rFont val="Arial"/>
        <family val="2"/>
      </rPr>
      <t>Es una herramienta para facilitar a las entidades estatales identificar, registrar, programar y divulgar sus necesidades de bienes, obras y servicios</t>
    </r>
  </si>
  <si>
    <r>
      <t>ARTICULO 7°.  FLUJO DE CAJA</t>
    </r>
    <r>
      <rPr>
        <b/>
        <sz val="10"/>
        <color theme="1"/>
        <rFont val="Arial"/>
        <family val="2"/>
      </rPr>
      <t xml:space="preserve">.  </t>
    </r>
    <r>
      <rPr>
        <sz val="11"/>
        <color theme="1"/>
        <rFont val="Arial"/>
        <family val="2"/>
      </rPr>
      <t>Es el instrumento mediante el cual se hace la programación anual mensualizada de caja (PAC) del Fondo de Servicios Educativos, clasificados de acuerdo con el presupuesto y con los requerimientos del plan operativo.</t>
    </r>
  </si>
  <si>
    <t>Es responsabilidad de los rectores o directores rurales elaborar el flujo de caja anual del Fondo de Servicios Educativos, estimado mes a mes, hacer los ajustes correspondientes y presentar los informes de ejecución por lo menos trimestralmente al Consejo Directivo.</t>
  </si>
  <si>
    <t>Por lo anterior será aprobado mediante resolución de rectoría.</t>
  </si>
  <si>
    <t>PUBLÍQUESE Y CÚMPLASE</t>
  </si>
  <si>
    <t>DESCRIPCION</t>
  </si>
  <si>
    <t>APROPIACION INICIAL</t>
  </si>
  <si>
    <t>TOTAL PROYECTADO</t>
  </si>
  <si>
    <t>TOTAL  POR EJECUTAR</t>
  </si>
  <si>
    <t>ENERO</t>
  </si>
  <si>
    <t>FEBRERO</t>
  </si>
  <si>
    <t>MARZO</t>
  </si>
  <si>
    <t>ABRIL</t>
  </si>
  <si>
    <t>MAYO</t>
  </si>
  <si>
    <t>JUNIO</t>
  </si>
  <si>
    <t>JULIO</t>
  </si>
  <si>
    <t>AGOSTO</t>
  </si>
  <si>
    <t>SEPTIEMBRE</t>
  </si>
  <si>
    <t>OCTUBRE</t>
  </si>
  <si>
    <t>NOVIEMBRE</t>
  </si>
  <si>
    <t>DICIEMBRE</t>
  </si>
  <si>
    <t>RECOMENDACIONES:</t>
  </si>
  <si>
    <t>TODO LO QUE TIENE COLOR, TIENE FORMULAS.</t>
  </si>
  <si>
    <t>RECUERDEN QUE SE DEBE PROYECTAR CADA MES EL INGRESO</t>
  </si>
  <si>
    <t xml:space="preserve">Y EL EGRESO, PERO NO PUEDE HABER MAS EGRESOS EN UN MES </t>
  </si>
  <si>
    <t>QUE EL SALDO QUE SE TENGA DISPONIBLE, ES DECIR, EN EL ULTIMO</t>
  </si>
  <si>
    <t>RENGLON, NO PUEDE HABER SALDOS NEGATIVOS.</t>
  </si>
  <si>
    <t>TOTAL EGRESOS</t>
  </si>
  <si>
    <t>SALDO DISPONIBLE</t>
  </si>
  <si>
    <t>RECTOR</t>
  </si>
  <si>
    <t xml:space="preserve">FIRMAS CONSEJO DIRECTIVO </t>
  </si>
  <si>
    <t>PUEDEN QUEDAR SALDOS NEGATIVOS</t>
  </si>
  <si>
    <t>PROYECTADO PROGRAMA DE FORMACIÓN COMPLEMENTARIA</t>
  </si>
  <si>
    <t>1.2.1.2.7</t>
  </si>
  <si>
    <t>1.2.2.5.3</t>
  </si>
  <si>
    <t>ESTE ES EL MODELO PROPUESTO POR LA SECRETARIA DE EDUCACION</t>
  </si>
  <si>
    <t>3.  Que, le corresponde al Rector de la Institucion expedir el acto Administrativo de la liquidacion del documento presupuestal aprobado por el Consejo directivo, conforme a los articulos 54 de la Ley 38 de 1989, Articulo 31 de la ley 179 de 1994, compilados en el articulo 67 del Decreto 111 de 1996 (Estatuto Organico de presupuesto).</t>
  </si>
  <si>
    <t>RESUELVE</t>
  </si>
  <si>
    <r>
      <t xml:space="preserve">ARTICULO TERCERO:DISPOSICIONES GENERALES: </t>
    </r>
    <r>
      <rPr>
        <sz val="11"/>
        <color theme="1"/>
        <rFont val="Arial"/>
        <family val="2"/>
      </rPr>
      <t>Las disposiciones generales son complementarias a la ley 715 de 2001, decreto 1075 de 2015 ( compilo el decreto reglamentario 4791 de diciembre 2008, 4807 de 2011) y la ley orgánica del presupuesto y deben aplicarse con armonía a este. Las disposiciones generales del presente acuerdo rigen para la institución educativa.</t>
    </r>
  </si>
  <si>
    <t>Rector</t>
  </si>
  <si>
    <t>Equipo y Maquinaria de Oficina</t>
  </si>
  <si>
    <t>1.2.1.1.10</t>
  </si>
  <si>
    <t>1.2.1.9.3</t>
  </si>
  <si>
    <t>OTROS</t>
  </si>
  <si>
    <t>1.2.2.3.4.3</t>
  </si>
  <si>
    <t>Póliza Global (Manejo y Bienes Muebles)</t>
  </si>
  <si>
    <t xml:space="preserve">Otros </t>
  </si>
  <si>
    <t>1.2.2.12.5.3</t>
  </si>
  <si>
    <t>1.2.9.4</t>
  </si>
  <si>
    <t>A</t>
  </si>
  <si>
    <t xml:space="preserve">TOTAL  GASTOS DE INVERSIÓN </t>
  </si>
  <si>
    <t>A.1</t>
  </si>
  <si>
    <t>EDUCACIÓN</t>
  </si>
  <si>
    <t>A.1.2</t>
  </si>
  <si>
    <t>CALIDAD - MATRÍCULA</t>
  </si>
  <si>
    <t>A.1.2.2</t>
  </si>
  <si>
    <t>CONSTRUCCIÓN AMPLIACIÓN Y ADECUACIÓN DE INFRAESTRUCTURA EDUCATIVA</t>
  </si>
  <si>
    <t>A.1.2.3</t>
  </si>
  <si>
    <t>MANTENIMIENTO DE INFRAESTRUCTURA EDUCATIVA</t>
  </si>
  <si>
    <t>A.1.2.7</t>
  </si>
  <si>
    <t>TRANSPORTE ESCOLAR</t>
  </si>
  <si>
    <t>TOTAL PLAN ANUAL DE ADQUISICIONES</t>
  </si>
  <si>
    <r>
      <t xml:space="preserve">ARTICULO 8°.  PROHIBICION EN LA EJECUCION DEL PRESUPUESTO: </t>
    </r>
    <r>
      <rPr>
        <sz val="11"/>
        <color theme="1"/>
        <rFont val="Arial"/>
        <family val="2"/>
      </rPr>
      <t>El rector o director rural, no podra asumir compromisos, obligaciones o pagos por encima del flujo de caja o sin contar con disponibilidad de recursos en tesoreria, ni puede contraer obligaciones imputables al presupuesto de gastos del Fondo de servicios educativos sobre apropiaciones inexistentes o que excedan el saldo disponible.</t>
    </r>
  </si>
  <si>
    <t>El presupuesto de gastos debe guardar estricto equilibrio con el presupuesto de ingresos.</t>
  </si>
  <si>
    <r>
      <t xml:space="preserve">ARTICULO 9°.  AUTORIZACION DE GASTOS; </t>
    </r>
    <r>
      <rPr>
        <sz val="11"/>
        <color theme="1"/>
        <rFont val="Arial"/>
        <family val="2"/>
      </rPr>
      <t>Las partidas aorobadas en el presente presupuesto deben entenderse como aotorizacines maximas de gastos.</t>
    </r>
  </si>
  <si>
    <t xml:space="preserve">PARA INICIAR A ELABORAR EL PLAN DE COMPRAS </t>
  </si>
  <si>
    <t>SE RECOGEN LAS NECESIDADES DE LAS DIFERENTES AREAS DEL COLEGIO Y SE DISTRIBUYEN</t>
  </si>
  <si>
    <t>EN LOS RUBROS, DE ACUERDO A LOS INGRESOS QUE SE PRETENDEN RECIBIR.</t>
  </si>
  <si>
    <t>DEBEN COLOCAR EL ITEM, EN LA COLUMNA A, EN CONSECUTIVO,…. 1-2-3-4 ETC.  SOLO PUEDEN UTILIZAR LOS ESPACIOS EN BLANCO</t>
  </si>
  <si>
    <t>SE DILIGENCIAN:</t>
  </si>
  <si>
    <t xml:space="preserve">COLUMNAS A - B- C - E  PARA LOS ELEMENTOS </t>
  </si>
  <si>
    <t>LUEGO DILIGENCIAN COLUMNAS  H -  I  - J  DEPENDIENDO DE LA FUENTE DE INGRESO.</t>
  </si>
  <si>
    <t>ESTOS DATOS DEBEN COINCINDIR LA COLUMNA H  - I  Y  J  CON LOS INGRESOS.</t>
  </si>
  <si>
    <t>DE AQUÍ PASAN TODOS LOS DATOS AL PRESUPUESTO.</t>
  </si>
  <si>
    <t>LOS DATOS DE EGRESOS PASAN DIRECTAMENTE DEL PLAN DE ADQUISICIONES.</t>
  </si>
  <si>
    <t>FIRMAS</t>
  </si>
  <si>
    <t>1.2.1.1.11</t>
  </si>
  <si>
    <t>Equipo de cocina y cafeteria</t>
  </si>
  <si>
    <t>Especies mayores</t>
  </si>
  <si>
    <t xml:space="preserve">Otros impresos y publicaciones </t>
  </si>
  <si>
    <t>1.2.2.2.6</t>
  </si>
  <si>
    <t>TOTAL</t>
  </si>
  <si>
    <t>PAA</t>
  </si>
  <si>
    <t>Expedido en XXXXXXXXXX (Santander) a los XXXXXXXXXX (XXXXXXX) dias del mes de Octubre de 2020,</t>
  </si>
  <si>
    <t>Aprobado en Octubre XXX de 2019</t>
  </si>
  <si>
    <t>Se le aprueba al Rector Celebrar los contratos, suscribir los actos administrativos y ordenar los gastos con cargo a los recursos del Fondo de Servicios Educativos, de acuredo con el flujo de caja y el plan operativo de la respectiva vigencia fiscal, previa disponibilidad presupuestal y de tesoreria y hasta el monto de los 20 SMLV.</t>
  </si>
  <si>
    <t>Otros arrendamientos</t>
  </si>
  <si>
    <t>APROBADO POR LOS MIEMBROS DEL CONSEJO DIRECTIVO A LOS XXXX DIAS DEL MES DE OCTUBRE DE 2019</t>
  </si>
  <si>
    <t>NOMBRE COLEGIO</t>
  </si>
  <si>
    <t>NIT COLEGIO</t>
  </si>
  <si>
    <t>PAGADOR</t>
  </si>
  <si>
    <t>DIRECCION COLEGIO</t>
  </si>
  <si>
    <t>TELEFONO</t>
  </si>
  <si>
    <t>ACUERDO DE APROBACION PRESUPUESTO</t>
  </si>
  <si>
    <t>FECHA APROBACION PREUPUESTO</t>
  </si>
  <si>
    <t>VIGENCIA ACTUAL</t>
  </si>
  <si>
    <t>E-MAIL</t>
  </si>
  <si>
    <t>MUNICIPIO - DEPARTAMENTO</t>
  </si>
  <si>
    <t>(Por medio del cual se aprueba el Presupuesto General de Ingresos y Gastos y Plan Anual de Adquisiciones, flujo de caja y reglamento de manejo de los fondos de servicios educativos (Contratacion y demas) para la vigencia 2021)</t>
  </si>
  <si>
    <t>GASTOS</t>
  </si>
  <si>
    <t>2.1</t>
  </si>
  <si>
    <t>FUNCIONAMIENTO</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</si>
  <si>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</si>
  <si>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</si>
  <si>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</si>
  <si>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</si>
  <si>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</si>
  <si>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</si>
  <si>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</si>
  <si>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</si>
  <si>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</si>
  <si>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</si>
  <si>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</si>
  <si>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</si>
  <si>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</si>
  <si>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</si>
  <si>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</si>
  <si>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2.1.2.01.01.003.01.06</t>
  </si>
  <si>
    <t>Otras máquinas para usos generales y sus partes y piezas</t>
  </si>
  <si>
    <t>Captura</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</si>
  <si>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</si>
  <si>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</si>
  <si>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</si>
  <si>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</si>
  <si>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</si>
  <si>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</si>
  <si>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</si>
  <si>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</si>
  <si>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</si>
  <si>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 para oficina y contabilidad, y sus partes y accesorios</t>
  </si>
  <si>
    <t>2.1.2.01.01.003.03.02</t>
  </si>
  <si>
    <t>Maquinaria de Informática y sus partes, piezas y accesorios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</si>
  <si>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</si>
  <si>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</si>
  <si>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</si>
  <si>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</si>
  <si>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</si>
  <si>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</si>
  <si>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</si>
  <si>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</si>
  <si>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</si>
  <si>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</si>
  <si>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2.1.2.01.01.003.06.02</t>
  </si>
  <si>
    <t>Instrumentos y aparatos de medición, verificación, análisis, de navegación y para otros fines (excepto instrumentos ópticos); instrumentos de control de procesos industriales, sus partes, piezas y accesorios</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</si>
  <si>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</si>
  <si>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</si>
  <si>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</si>
  <si>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</si>
  <si>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antiguedades</t>
  </si>
  <si>
    <t>2.1.2.01.01.004.01.01</t>
  </si>
  <si>
    <t>Muebles</t>
  </si>
  <si>
    <t>Gastos por adquisición de muebles.</t>
  </si>
  <si>
    <t>2.1.2.01.01.004.01.01.02</t>
  </si>
  <si>
    <t>Muebles del tipo utilizado en la oficina</t>
  </si>
  <si>
    <t>2.1.2.01.01.004.01.01.04</t>
  </si>
  <si>
    <t>Otros muebles N.C.P.</t>
  </si>
  <si>
    <t>2.1.2.01.01.004.01.02</t>
  </si>
  <si>
    <t>Instrumentos musicales</t>
  </si>
  <si>
    <t>Gastos por adquisición de instrumentos musicales.</t>
  </si>
  <si>
    <t>2.1.2.01.01.004.01.03</t>
  </si>
  <si>
    <t>Artículos de deporte</t>
  </si>
  <si>
    <t>Gastos por adquisición de artículos de deporte.</t>
  </si>
  <si>
    <t>2.1.2.01.01.005</t>
  </si>
  <si>
    <t>Otros Activos Fijos</t>
  </si>
  <si>
    <t>Es la adquisición de activos no mencionados en los rubros anteriores, a saber, recursos biológicos cultivados y productos de propiedad intelectual.</t>
  </si>
  <si>
    <t>2.1.2.01.01.005.01</t>
  </si>
  <si>
    <t>Recursos Biológios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</si>
  <si>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</si>
  <si>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</si>
  <si>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Recursos animales que generan productos en forma repetida</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</si>
  <si>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</si>
  <si>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</si>
  <si>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cria</t>
  </si>
  <si>
    <t>Son los gastos asociados a la adquisición de animales de cría.</t>
  </si>
  <si>
    <t>2.1.2.01.01.005.01.01.02</t>
  </si>
  <si>
    <t>Ganado lechero</t>
  </si>
  <si>
    <t>Son los gastos asociados a la adquisición de ganado lechero.</t>
  </si>
  <si>
    <t>2.1.2.01.01.005.01.01.08</t>
  </si>
  <si>
    <t>Otros animales que general productos en forma repetida</t>
  </si>
  <si>
    <t>Son los gastos asociados a la adquisición de otros animales que generan productos de forma repetida.</t>
  </si>
  <si>
    <t>2.1.2.01.01.005.01.02</t>
  </si>
  <si>
    <t>Árboles, cultivos y plantas que generan productos en forma repetida</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</si>
  <si>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</si>
  <si>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</si>
  <si>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</si>
  <si>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</si>
  <si>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2.1.2.01.01.005.01.02.06</t>
  </si>
  <si>
    <t>Otros árboles, cultivos y plantas que generan productos en forma repetida</t>
  </si>
  <si>
    <t>Son los gastos asociados a la adquisición de otros árboles, cultivos y plantas que generan productos en forma repetida.</t>
  </si>
  <si>
    <t>ELIMINAR</t>
  </si>
  <si>
    <t>2.1.2.01.01.005.02</t>
  </si>
  <si>
    <t>Productos de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</si>
  <si>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</si>
  <si>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</si>
  <si>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</si>
  <si>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</si>
  <si>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</si>
  <si>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</si>
  <si>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</si>
  <si>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</si>
  <si>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</si>
  <si>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</si>
  <si>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</si>
  <si>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</si>
  <si>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</si>
  <si>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</si>
  <si>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</si>
  <si>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</si>
  <si>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</si>
  <si>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Agricultura, silvicultura y productos de la pesca</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</si>
  <si>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</si>
  <si>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2.1.2.02.01.003</t>
  </si>
  <si>
    <t>Otros bienes transportables (excepto productos metálicos, maquinaria y equipo)</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</si>
  <si>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</si>
  <si>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</si>
  <si>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</si>
  <si>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</si>
  <si>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</si>
  <si>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Servicios de la construcción</t>
  </si>
  <si>
    <t>Son los gastos asociados a la adquisición de servicios de construcción como preparaciones de terreno, montaje de construcciones prefabricadas, instalaciones, servicios de terminación y acabados de edificios, entre otros.</t>
  </si>
  <si>
    <t>2.1.2.02.02.006</t>
  </si>
  <si>
    <t>Servicios de alojamiento; servicios de suministro de comidas y bebidas; servicios de transporte, y servicios de distribución, de electricidad, gas y agua.</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</si>
  <si>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</si>
  <si>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</si>
  <si>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Servicios financieros y servicios conexos, servicios inmobiliarios y servicios de leasing</t>
  </si>
  <si>
    <t>2.1.2.02.02.008</t>
  </si>
  <si>
    <t xml:space="preserve">Servicios prestados a las empresas y servicios de producción </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</si>
  <si>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</si>
  <si>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</si>
  <si>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Servicios para la comunidad, sociales y personales</t>
  </si>
  <si>
    <t>Son los gastos asociados a la adquisición de servicios educativos, servicios de salud, servicios culturales y deportivos, servicios de tratamiento y recolección de desechos, servicios proporcionados por asociaciones, entre otros.</t>
  </si>
  <si>
    <t>INGRESOS</t>
  </si>
  <si>
    <t>1.1</t>
  </si>
  <si>
    <t>1.1.02</t>
  </si>
  <si>
    <t>INGRESOS NO TRIBUTARIOS</t>
  </si>
  <si>
    <t>1.1.02.05</t>
  </si>
  <si>
    <t>Venta de Bienes y Servicios</t>
  </si>
  <si>
    <t>1.1.02.05.002</t>
  </si>
  <si>
    <t>Ventas incidentales de establecimientos no de mercado</t>
  </si>
  <si>
    <t>1.1.02.05.002.09</t>
  </si>
  <si>
    <t>1.1.02.06</t>
  </si>
  <si>
    <t>Transferencias corrientes</t>
  </si>
  <si>
    <t>1.1.02.06.001</t>
  </si>
  <si>
    <t>1.1.02.06.001.01</t>
  </si>
  <si>
    <t>Participación para educación</t>
  </si>
  <si>
    <t>1.1.02.06.001.01.03</t>
  </si>
  <si>
    <t>Calidad</t>
  </si>
  <si>
    <t>1.1.02.06.001.01.03.02</t>
  </si>
  <si>
    <t>Calidad  por gratuidad</t>
  </si>
  <si>
    <t>1.1.02.06.005</t>
  </si>
  <si>
    <t xml:space="preserve">A entidades territoriales distintas de participaciones y compensaciones </t>
  </si>
  <si>
    <t>1.1.02.06.006</t>
  </si>
  <si>
    <t>Transferencias de otras entidades del gobierno general</t>
  </si>
  <si>
    <t>1.1.02.06.006.06</t>
  </si>
  <si>
    <t>Otras unidades de gobierno</t>
  </si>
  <si>
    <t>Recursos de capital</t>
  </si>
  <si>
    <t>1.2.01</t>
  </si>
  <si>
    <t>Disposición de activos</t>
  </si>
  <si>
    <t>1.2.01.02</t>
  </si>
  <si>
    <t>Disposición de activos no financieros</t>
  </si>
  <si>
    <t>1.2.01.02.001</t>
  </si>
  <si>
    <t>Disposición de activos fijos</t>
  </si>
  <si>
    <t>1.2.01.02.001.02</t>
  </si>
  <si>
    <t>Disposición de maquinaria y equipo</t>
  </si>
  <si>
    <t>1.2.01.02.001.03</t>
  </si>
  <si>
    <t>Disposición de otros activos fijos</t>
  </si>
  <si>
    <t>1.2.01.02.001.03.01</t>
  </si>
  <si>
    <t>Disposición de recursos biológicos cultivados</t>
  </si>
  <si>
    <t>1.2.05</t>
  </si>
  <si>
    <t>Rendimientos financieros</t>
  </si>
  <si>
    <t>1.2.05.02</t>
  </si>
  <si>
    <t>Depósitos</t>
  </si>
  <si>
    <t>1.2.08</t>
  </si>
  <si>
    <t>Transferencias de capital</t>
  </si>
  <si>
    <t>1.2.08.01</t>
  </si>
  <si>
    <t>1.2.08.01.001</t>
  </si>
  <si>
    <t>De gobiernos extranjeros</t>
  </si>
  <si>
    <t>1.2.08.01.001.01</t>
  </si>
  <si>
    <t xml:space="preserve">No condicionadas a la adquisición de un activo </t>
  </si>
  <si>
    <t>1.2.08.01.003</t>
  </si>
  <si>
    <t>Del sector privado</t>
  </si>
  <si>
    <t>1.2.08.01.003.01</t>
  </si>
  <si>
    <t>1.2.08.02</t>
  </si>
  <si>
    <t>Indemnizaciones relacionadas con seguros no de vida</t>
  </si>
  <si>
    <t>1.2.10</t>
  </si>
  <si>
    <t>Recursos del balance</t>
  </si>
  <si>
    <t>1.2.10.02</t>
  </si>
  <si>
    <t>Superávit fiscal</t>
  </si>
  <si>
    <t>PAC   PROYECTADO PARA LA VIGENCIA 2021</t>
  </si>
  <si>
    <t>RESOLUCION DE LIQUIDACION DE PRESUPUESTO</t>
  </si>
  <si>
    <t>FECHA RES. LIQUIDACION DE PRESUPUESTO</t>
  </si>
  <si>
    <t>ENERO A DICIEMBRE DE 2021</t>
  </si>
  <si>
    <t>APROBADO POR LOS MIEMBROS DEL CONSEJO DIRECTIVO A LOS XXXX DIAS DEL MES DE OCTUBRE DE 2020</t>
  </si>
  <si>
    <t>ING OP</t>
  </si>
  <si>
    <t>Equipo de Musica - Instrumentos musicales</t>
  </si>
  <si>
    <t>Equipo de recreación y deporte - Artículos de deporte</t>
  </si>
  <si>
    <t>Equipo de comunicación - Aparatos transmisores de televisión y radio; televisión, video y cámaras digitales; teléfonos</t>
  </si>
  <si>
    <t>Equipo de computación - Maquinaria de Informática y sus partes, piezas y accesdorios</t>
  </si>
  <si>
    <t>Equipo y maquinaria de oficina - Máquina para oficina y contabilidad, y sus partes y accesorios</t>
  </si>
  <si>
    <t>Otros - Paquetes de software</t>
  </si>
  <si>
    <t>Muebles y enseres - Muebles del tipo utilizado en la oficina</t>
  </si>
  <si>
    <t>Sostenimiento de Semovientes - Agricultura, silvicultura y productos de la pesca</t>
  </si>
  <si>
    <t>mantenimiento instalacines electricas</t>
  </si>
  <si>
    <t>mantenimiento instalaciones hidrosanitarias</t>
  </si>
  <si>
    <t>mantenimiento mobiliario</t>
  </si>
  <si>
    <t>mantenimiento equipo</t>
  </si>
  <si>
    <t>otros mantenimientos</t>
  </si>
  <si>
    <t>seguros</t>
  </si>
  <si>
    <t>2.1.2.02.02.007.01</t>
  </si>
  <si>
    <t>2.1.2.02.02.007.02</t>
  </si>
  <si>
    <t>Gastos financieros</t>
  </si>
  <si>
    <t>otros gastos adquisicion de servicios</t>
  </si>
  <si>
    <t>2.1.2.02.02.008.01</t>
  </si>
  <si>
    <t>2.1.2.02.02.008.02</t>
  </si>
  <si>
    <t>2.1.2.02.02.008.03</t>
  </si>
  <si>
    <t>2.1.2.02.02.008.04</t>
  </si>
  <si>
    <t>2.1.2.02.02.009.01</t>
  </si>
  <si>
    <t>Participacion en Actividades Cientificas</t>
  </si>
  <si>
    <t>2.1.2.02.02.009.02</t>
  </si>
  <si>
    <t>2.1.2.02.02.009.03</t>
  </si>
  <si>
    <t>2.1.2.02.02.009.04</t>
  </si>
  <si>
    <t>2.1.2.02.02.009.05</t>
  </si>
  <si>
    <t xml:space="preserve"> Servicios de alojamiento; servicios de suministro de comidas y bebidas; servicios de transporte, y servicios de distribución, de electricidad, gas y agua.</t>
  </si>
  <si>
    <t>servicios publicos</t>
  </si>
  <si>
    <t>2.1.2.02.02.006.01</t>
  </si>
  <si>
    <t>2.1.2.02.02.006.02</t>
  </si>
  <si>
    <t>2.1.2.02.02.006.03</t>
  </si>
  <si>
    <t>viticos y gastos de viaje - hospedaje</t>
  </si>
  <si>
    <t>2.1.2.02.02.009.06</t>
  </si>
  <si>
    <t>Desarrollo de Jornadas Extendidas y complementarias (población Matriculada)</t>
  </si>
  <si>
    <t>2.1.2.02.02.009.06.01</t>
  </si>
  <si>
    <t>2.1.2.02.02.009.06.02</t>
  </si>
  <si>
    <t>2.1.2.02.02.009.06.03</t>
  </si>
  <si>
    <t>2.1.2.02.02.005.01</t>
  </si>
  <si>
    <t>2.1.2.02.02.005.02</t>
  </si>
  <si>
    <t>Construcción ampliación y adecuación de infraestructura educativa</t>
  </si>
  <si>
    <t>Mantenimiento de insfraestructura educativa</t>
  </si>
  <si>
    <t>2.1.2.02.02.005.03</t>
  </si>
  <si>
    <t>2.1.2.02.02.005.04</t>
  </si>
  <si>
    <t>servicios profesionales</t>
  </si>
  <si>
    <t>servicios tecnicos</t>
  </si>
  <si>
    <t>2.1.2.02.02.008.04.01</t>
  </si>
  <si>
    <t>2.1.2.02.02.008.04.02</t>
  </si>
  <si>
    <t>comisiones bancarias</t>
  </si>
  <si>
    <t>compra de chequera</t>
  </si>
  <si>
    <t>2.1.2.02.02.007.02.01</t>
  </si>
  <si>
    <t>2.1.2.02.02.007.02.02</t>
  </si>
  <si>
    <t>2.1.2.02.02.007.02.03</t>
  </si>
  <si>
    <t>Alimentacion</t>
  </si>
  <si>
    <t>Sanidad y Herrajes</t>
  </si>
  <si>
    <t>otros . Sostenimiento semovientes</t>
  </si>
  <si>
    <t>2.1.2.02.01.000.01</t>
  </si>
  <si>
    <t>2.1.2.02.01.000.02</t>
  </si>
  <si>
    <t>2.1.2.02.01.000.03</t>
  </si>
  <si>
    <t xml:space="preserve">comunicación y transporte </t>
  </si>
  <si>
    <t>mensajeria</t>
  </si>
  <si>
    <t xml:space="preserve"> empaques y acarreos</t>
  </si>
  <si>
    <t>2.1.2.02.02.006.02.01</t>
  </si>
  <si>
    <t>2.1.2.02.02.006.02.02</t>
  </si>
  <si>
    <t>hospedaje</t>
  </si>
  <si>
    <t>2.1.2.02.02.006.03.01</t>
  </si>
  <si>
    <t>manutención</t>
  </si>
  <si>
    <t>2.1.2.02.02.006.03.02</t>
  </si>
  <si>
    <t>Energia</t>
  </si>
  <si>
    <t>Acueducto, Alcantarillado y Aseo</t>
  </si>
  <si>
    <t>Gas Natural</t>
  </si>
  <si>
    <t>Otros Servicios Publicos</t>
  </si>
  <si>
    <t>2.1.2.02.02.006.01.01</t>
  </si>
  <si>
    <t>2.1.2.02.02.006.01.02</t>
  </si>
  <si>
    <t>2.1.2.02.02.006.01.03</t>
  </si>
  <si>
    <t>2.1.2.02.02.006.01.04</t>
  </si>
  <si>
    <t>2.1.2.02.02.006.01.05</t>
  </si>
  <si>
    <t>2.1.2.02.02.007.01.01</t>
  </si>
  <si>
    <t>poliza de Manejo</t>
  </si>
  <si>
    <t>otros gastos financieros - gravamenes</t>
  </si>
  <si>
    <t>2.1.2.02.02.007.01.02</t>
  </si>
  <si>
    <t>2.1.2.02.02.007.01.03</t>
  </si>
  <si>
    <t>Arrendamientos</t>
  </si>
  <si>
    <t>2.1.2.02.02.007.03</t>
  </si>
  <si>
    <t>2.1.2.02.02.007.03.01</t>
  </si>
  <si>
    <t>otros arrendamientos</t>
  </si>
  <si>
    <t>Otros impresos y publicaciones</t>
  </si>
  <si>
    <t>2.1.2.02.01.003.01</t>
  </si>
  <si>
    <t>2.1.2.02.01.003.02</t>
  </si>
  <si>
    <t>compra de Semovientes - Recursos animales que generan productos en forma repetida</t>
  </si>
  <si>
    <t>Especies Mayores</t>
  </si>
  <si>
    <t>Especies Menores</t>
  </si>
  <si>
    <t>2.1.2.01.01.005.01.01.01.01</t>
  </si>
  <si>
    <t>2.1.2.01.01.005.01.01.01.02</t>
  </si>
  <si>
    <t xml:space="preserve"> Otros bienes transportables (excepto productos metálicos, maquinaria y equipo)</t>
  </si>
  <si>
    <t>impresos y publicaciones</t>
  </si>
  <si>
    <t>2.1.2.02.01.003.01.01</t>
  </si>
  <si>
    <t>2.1.2.02.01.003.01.02</t>
  </si>
  <si>
    <t>2.1.2.02.01.003.01.03</t>
  </si>
  <si>
    <t>2.1.2.02.01.003.01.04</t>
  </si>
  <si>
    <t>2.1.2.02.01.003.01.05</t>
  </si>
  <si>
    <t>2.1.2.02.01.003.01.06</t>
  </si>
  <si>
    <t>otros  materiales y suministros papeleria - insumos</t>
  </si>
  <si>
    <t>2.1.2.02.01.003.02.01</t>
  </si>
  <si>
    <t>2.1.2.02.01.003.02.02</t>
  </si>
  <si>
    <t>2.1.2.02.01.003.02.03</t>
  </si>
  <si>
    <t>2.1.2.02.01.003.02.04</t>
  </si>
  <si>
    <t>2.1.2.02.01.003.02.05</t>
  </si>
  <si>
    <t>Material didactico (libros - textos)</t>
  </si>
  <si>
    <t>2.1.2.02.01.003.01.07</t>
  </si>
  <si>
    <t xml:space="preserve"> Otra maquinaria para usos especiales y sus partes y piezas</t>
  </si>
  <si>
    <t>2.1.2.01.01.003.02.08.01</t>
  </si>
  <si>
    <t>Herramientas y Accesorios</t>
  </si>
  <si>
    <t>2.1.2.01.01.003.02.08.02</t>
  </si>
  <si>
    <t>2.1.2.01.01.003.02.08.03</t>
  </si>
  <si>
    <t>2.1.2.02.02.007.03.02</t>
  </si>
  <si>
    <t>2.1.2.02.02.007.03.03</t>
  </si>
  <si>
    <t>1.1.02.05.002.09.001</t>
  </si>
  <si>
    <t>1.1.02.05.002.09.002</t>
  </si>
  <si>
    <t>1.1.02.05.002.09.003</t>
  </si>
  <si>
    <t>1.1.02.05.002.09.004</t>
  </si>
  <si>
    <t>1.1.02.05.002.09.005</t>
  </si>
  <si>
    <t>Constancias y Certificados</t>
  </si>
  <si>
    <t>Venta de Productos</t>
  </si>
  <si>
    <t>Ciclos Complementarios</t>
  </si>
  <si>
    <t>COLEGIO LUIS CARLOS GALÁN SARMIENTO</t>
  </si>
  <si>
    <t>804008281-6</t>
  </si>
  <si>
    <t>SUAITA - SANTANDER</t>
  </si>
  <si>
    <t>JAIME IVÁN OSORIO PEREIRA</t>
  </si>
  <si>
    <t>XIOMARA GALEANO CAMACHO</t>
  </si>
  <si>
    <t>CORREGIMIENTO VADO REAL</t>
  </si>
  <si>
    <t>colgalanvadorealsuaita@gmail.com</t>
  </si>
  <si>
    <t>Noviembre 17 de 2020</t>
  </si>
  <si>
    <t>UNIDADES</t>
  </si>
  <si>
    <t>COMPUTADORES PORTÁTILES</t>
  </si>
  <si>
    <t>TELEVISOR SMARTV PARA PROYECCIÓN CAMARAS</t>
  </si>
  <si>
    <t>UNIDAD</t>
  </si>
  <si>
    <t>ACUERDO No. 07</t>
  </si>
  <si>
    <t>PAQUETES</t>
  </si>
  <si>
    <t>CONTRATO</t>
  </si>
  <si>
    <t>SUMINISTROS DE ASEO</t>
  </si>
  <si>
    <t>SUMINISTROS DE PAPELERÍA</t>
  </si>
  <si>
    <t>SUMINISTRO ÚTILES DE ESCRITORIO</t>
  </si>
  <si>
    <t>LIBROS APOYO PROYECTO LECTO-ESCRITOR</t>
  </si>
  <si>
    <t xml:space="preserve">PAQUETE </t>
  </si>
  <si>
    <t>LIBROS ACTUALIZADO ÁREAS BÁSICAS 1 A 11</t>
  </si>
  <si>
    <t>MANTENIMIENTOS ELÉCTRICOS</t>
  </si>
  <si>
    <t>MANTENIMIENTOS HIDROSANITARIOS</t>
  </si>
  <si>
    <t>CONTRATOS</t>
  </si>
  <si>
    <t>PINTURA DE UN SALÓN (Techo, paredes, puerta y rejas)</t>
  </si>
  <si>
    <t>MENSUALIDADES</t>
  </si>
  <si>
    <t>SERVICIO DE INTERNET</t>
  </si>
  <si>
    <t>IMPUESTO</t>
  </si>
  <si>
    <t>CUATRO POR MIL</t>
  </si>
  <si>
    <t>CORTARAMAS ALTAS MANUAL</t>
  </si>
  <si>
    <t>TIJERA PODADORA GRANDE Y PEQUEÑA MANUALES</t>
  </si>
  <si>
    <t>CÁMARAS</t>
  </si>
  <si>
    <t>MICRÓFONOS</t>
  </si>
  <si>
    <t>CABINAS PARA REPRODUCCIÓN DE SONIDO</t>
  </si>
  <si>
    <t>INSTRUMENTOS</t>
  </si>
  <si>
    <t>BANDAS DE MARCHAS</t>
  </si>
  <si>
    <t>PIEZAS DE RECAMBIO PARA INSTRUMENTOS MUSICALES (Parches,  baquetas, tornillos, émbolos)</t>
  </si>
  <si>
    <t>GRADUACIÓN  (Diploma, actas de grado, botón bachiller)</t>
  </si>
  <si>
    <t>CERTIFICADOS DE LUJO GRADO NOVENO</t>
  </si>
  <si>
    <t>DIPLOMAS DE PREESCOLAR</t>
  </si>
  <si>
    <t>MENCIONES DE HONOR</t>
  </si>
  <si>
    <t>MEDALLAS ACTO DE GRADO</t>
  </si>
  <si>
    <t>EMPASTES</t>
  </si>
  <si>
    <t>LIBROS DE MATRÍCULA Y SECRETARÍA</t>
  </si>
  <si>
    <t>PÓLIZA GLOBAL (Manejo y Bienes Muebles)</t>
  </si>
  <si>
    <t>MANTENIMIENTO PUPITRES, SILLAS, MESAS ESCRITORIOS</t>
  </si>
  <si>
    <t>MANTENIMIENTO EQUIPOS DE CÓMPUTO</t>
  </si>
  <si>
    <t>TABLEROS DIGITALES</t>
  </si>
  <si>
    <t>MANTENIMIENTO IMPRESORAS</t>
  </si>
  <si>
    <t xml:space="preserve">MANTENIMIENTO CÁMARAS </t>
  </si>
  <si>
    <t>EXTENCIONES</t>
  </si>
  <si>
    <t>ELECTRICAS DE 6 MTS</t>
  </si>
  <si>
    <t>CARGADOR</t>
  </si>
  <si>
    <t>DE PILAS DOBLEAAY TRIPLE A</t>
  </si>
  <si>
    <t>KIT</t>
  </si>
  <si>
    <t>DESTORNILLADORES Y LLAVES</t>
  </si>
  <si>
    <t>VIDEOBEAM</t>
  </si>
  <si>
    <t>BALONES FUTSALA</t>
  </si>
  <si>
    <t>BALONES VOLEIBOL</t>
  </si>
  <si>
    <t>PELOTAS PLÁSTICAS</t>
  </si>
  <si>
    <t>SOTFWARE ANTIVIRUS PARA 10 COMPUTADORES</t>
  </si>
  <si>
    <t>PAQUETE</t>
  </si>
  <si>
    <t>ACCESORIOS ELECTRICOS E HIDROSANITARIOS</t>
  </si>
  <si>
    <t>CONJUNTO</t>
  </si>
  <si>
    <t>MATERIALES DE CONSTRUCCIÓN (cemento, arena, triturado, varillas, ladrillos, tejas, etc)</t>
  </si>
  <si>
    <t>MANO DE OBRA ARREGLO KIOSCO (mortero, piso en tableta, borde en ladrillo y canales)</t>
  </si>
  <si>
    <t>DERECHO A USO DE PLATAFORMA WEB SOPORTE GESTIÓN ACADÉMICA</t>
  </si>
  <si>
    <t>EVENTO</t>
  </si>
  <si>
    <t>PARTICIPACIÓN EVENTO CIENTÍFICO</t>
  </si>
  <si>
    <t>PARTICIPCIÓN EVENTO DEPORTIVO</t>
  </si>
  <si>
    <t>ORGANIZACIÓN FESTIVAL DE REVISTAS</t>
  </si>
  <si>
    <t>HERRAMIENTAS (palín, azadón, machetas)</t>
  </si>
  <si>
    <t>RECARGAS EXTINTORES</t>
  </si>
  <si>
    <t>RECARGAS PARA IMPRESORAS (Cartuchos)</t>
  </si>
  <si>
    <t>ENVÍO DE SOBRES Y PAQUETES</t>
  </si>
  <si>
    <t>TRANSPORTES DE MERCANCÍA</t>
  </si>
  <si>
    <t>GALONES</t>
  </si>
  <si>
    <t>GASOLINA PARA GUADAÑADORA</t>
  </si>
  <si>
    <t>POTES</t>
  </si>
  <si>
    <t>ACEITE PARA GUADAÑADORA</t>
  </si>
  <si>
    <t>MANTENIMIENTO GUADAÑADORA</t>
  </si>
  <si>
    <t>ARTICULO 4°.  Aprobar el presupuesto de gastos para la vigencia fiscal del 1° de Enero al 31 de Diciembre de 2021, en la suma de SETENTA Y CINCO MILLONES QUINIENTOS MIL PESOS MCTE.-       ($ 75.500.000.00), así:</t>
  </si>
  <si>
    <t>ARTICULO 6°. Aprobar el Plan Anual de Adquisiciones para la vigencia fiscal del 1° de Enero al 31 de Diciembre de 2020, en la suma de SETENTA Y CINCO MILLONES QUINIENTOS MIL PESOS MCTE.-  ($75.500.000.00)  (VER ANEXO No. 001) y el reglamento para el manejo de los fondos de servicios educativos (manual de contratacion y demas).</t>
  </si>
  <si>
    <t>En constancia firman los miembros del Consejo Directivo, a los 17 días del mes de noviembre  de 2020.</t>
  </si>
  <si>
    <t>ARTICULO 2°.  Aprobar el presupuesto de ingresos para la vigencia fiscal del 1° de Enero al 31 de Diciembre de 2021, en la suma de SETENTA Y CINCO MILLONES QUINIENTOS MIL PESOS MCTE.-       ($75.500.000.00), así:</t>
  </si>
  <si>
    <t>TODO LO QUE SE COMPRE POR COMPRA DE EQUIPOS (ACTIVOS)</t>
  </si>
  <si>
    <t>SE DEBE LLEVAR AL INVENTARIO DE DEVOLUTIVOS Y NO CORRESPONDE</t>
  </si>
  <si>
    <t>POR SU VALOR NI EL FIN PARA EL QUE SE COMPRA.</t>
  </si>
  <si>
    <t xml:space="preserve">LOS BALONES TAMBIEN SE DEBEN RECLASIFICAR Y LLEVAR EN </t>
  </si>
  <si>
    <t>MATERIALES Y SUMINSTROS POR SU VALOR….IGUAL DEBEN</t>
  </si>
  <si>
    <t xml:space="preserve">REPORTARLOS EN EL INVENTARIO DE CONTROL </t>
  </si>
  <si>
    <t>ESTE LO DEBE UBICAR EN ARRENDAMIENTOS. FILA 402</t>
  </si>
  <si>
    <t>RECUERDE QUE LAS CUENTAS DE GRATUIDAD SON EXCENTAS DE CUATRO POR MIL</t>
  </si>
  <si>
    <t xml:space="preserve">SI LES ESTAN COBRANDO, DEBE SOLICITAR AL BANCO LA DEVOLUCION </t>
  </si>
  <si>
    <t xml:space="preserve">DE LOS COBROS QUE HAYAN REALIZADO…. </t>
  </si>
  <si>
    <t>ARTICULO 10°.  VIGENCIA.  El presente Acuerdo rige a partir del 01 de Enero de 2021.</t>
  </si>
  <si>
    <t>DERECHO A USO DE PLATAFORMA ZOOM</t>
  </si>
  <si>
    <t>RESOLUSION N.06</t>
  </si>
  <si>
    <t>Noviembre 20 de 2020</t>
  </si>
  <si>
    <t>POR MEDIO DEL CUAL SE LIQUIDA EL PRESUPUESTO DE INGRESOS Y GASTOS DEL COLEGIO LUIS CARLOS GALÁN SARMIENTO CORREGIMIENTO DE VADO REAL, MUNICIPIO DE SUAITA</t>
  </si>
  <si>
    <t>EL RECTOR DEL COLEGIO LUIS CARLOS GALÁN SARMIENTO DEL MUNICIPIO DE VADO REAL, en uso de sus facultades legales y,</t>
  </si>
  <si>
    <t xml:space="preserve">1.  Que, el Consejo Directivo del COLEGIO LUIS CARLOS GALAN ARMIENTO, CORREGIMIENTO DE VADO REAL, MUNICIPIO DE SUAITA, mediante Acuerdo 07 de Noviembre 17 de 2020, aprobó el Presupuesto General de Rentas y Gastos de esta Institucion para la vigencia fiscal comprendida del 01 de enero al 31 de Diciembre de 2021. </t>
  </si>
  <si>
    <t>2.  Que, el Documento presupuestal definitivo ascendio a la suma de SETENTA Y CINCO MILLONES QUINIENTOS MIL PESOS MCTE ($75.500.000,00)</t>
  </si>
  <si>
    <t>ARTICULO PRIMERO: Fijese el computo de los ingresos del presupuesto del COLEGIO LUIS CARLOS GALÁN SARMIENTO, CORREGIMIENTO VADO REAL, MUNICIPIO DE SUAITA para la vigencia fiscal 2021, en la suma de SETENTA Y CINCO MILLONES QUINIENTOS MIL PESOS MCTE ($75.500.000,00) Segun el siguiente detalle:</t>
  </si>
  <si>
    <t>ARTICULO SEGUNDO: Fijese el  Presupuesto de Gastos e Inversiones , para la vigencia fiscal comprendida del primero de Enero al treinta y uno de Diciembre de 2021, en la suma de SETENTA Y CINCO MILLONES QUINIENTOS MIL PESOS MCTE ($75.500.000,00).asi:</t>
  </si>
  <si>
    <t>HUGO HUMBERTO ARGUELLO</t>
  </si>
  <si>
    <t xml:space="preserve">Representante del Sector productivo </t>
  </si>
  <si>
    <t>JUAN ARDILA TORRES</t>
  </si>
  <si>
    <t>MARÍA ZULAY BENAVIDES CALDERÓN</t>
  </si>
  <si>
    <t xml:space="preserve">Representante de Padres de Familia                                </t>
  </si>
  <si>
    <t xml:space="preserve">DEICY PAOLA MALUENDAS BAUTISTA                   </t>
  </si>
  <si>
    <t xml:space="preserve">LEIDY LUCÍA LÓPEZ SERRANO       </t>
  </si>
  <si>
    <t xml:space="preserve">Representante de Estudiantes                                         </t>
  </si>
  <si>
    <t xml:space="preserve">Representante de Exalumnos </t>
  </si>
  <si>
    <t xml:space="preserve">NESTOR ALFONSO RODRÍGUEZ OBREGÓN                    </t>
  </si>
  <si>
    <r>
      <t>JULIO CESAR VALERO CETINA</t>
    </r>
    <r>
      <rPr>
        <sz val="11"/>
        <color theme="1"/>
        <rFont val="Calibri"/>
        <family val="2"/>
        <scheme val="minor"/>
      </rPr>
      <t xml:space="preserve">           </t>
    </r>
  </si>
  <si>
    <t xml:space="preserve">Representante de docentes                                               </t>
  </si>
  <si>
    <t xml:space="preserve">Representante de docentes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</si>
</sst>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_);_(* \(#,##0.00\);_(* &quot;-&quot;??_);_(@_)"/>
    <numFmt numFmtId="165" formatCode="_(&quot;$&quot;* #,##0.00_);_(&quot;$&quot;* \(#,##0.00\);_(&quot;$&quot;* &quot;-&quot;??_);_(@_)"/>
    <numFmt numFmtId="166" formatCode="_-&quot;$&quot;* #,##0.00_-;\-&quot;$&quot;* #,##0.00_-;_-&quot;$&quot;* &quot;-&quot;??_-;_-@_-"/>
    <numFmt numFmtId="167" formatCode="_ * #,##0.00_ ;_ * \-#,##0.00_ ;_ * &quot;-&quot;??_ ;_ @_ "/>
    <numFmt numFmtId="168" formatCode="_ &quot;$&quot;\ * #,##0.00_ ;_ &quot;$&quot;\ * \-#,##0.00_ ;_ &quot;$&quot;\ * &quot;-&quot;??_ ;_ @_ "/>
    <numFmt numFmtId="169" formatCode="_ [$€]\ * #,##0.00_ ;_ [$€]\ * \-#,##0.00_ ;_ [$€]\ * &quot;-&quot;??_ ;_ @_ "/>
    <numFmt numFmtId="170" formatCode="#,##0.000"/>
    <numFmt numFmtId="171" formatCode="_(* #,##0_);_(* \(#,##0\);_(* &quot;-&quot;??_);_(@_)"/>
    <numFmt numFmtId="172" formatCode="0.000"/>
    <numFmt numFmtId="173" formatCode="00"/>
    <numFmt numFmtId="174" formatCode="000"/>
  </numFmts>
  <fonts count="47" x14ac:knownFonts="1">
    <font>
      <sz val="11"/>
      <color theme="1"/>
      <name val="Calibri"/>
      <family val="2"/>
      <scheme val="minor"/>
    </font>
    <font>
      <sz val="10"/>
      <name val="Arial"/>
      <family val="2"/>
    </font>
    <font>
      <sz val="9"/>
      <name val="Arial"/>
      <family val="2"/>
    </font>
    <font>
      <b/>
      <sz val="9"/>
      <name val="Arial"/>
      <family val="2"/>
    </font>
    <font>
      <sz val="10"/>
      <name val="Arial"/>
      <family val="2"/>
      <charset val="1"/>
    </font>
    <font>
      <sz val="8"/>
      <color indexed="81"/>
      <name val="Tahoma"/>
      <family val="2"/>
    </font>
    <font>
      <b/>
      <sz val="8"/>
      <color indexed="81"/>
      <name val="Tahoma"/>
      <family val="2"/>
    </font>
    <font>
      <sz val="11"/>
      <color theme="1"/>
      <name val="Calibri"/>
      <family val="2"/>
      <scheme val="minor"/>
    </font>
    <font>
      <b/>
      <sz val="11"/>
      <color theme="1"/>
      <name val="Arial"/>
      <family val="2"/>
    </font>
    <font>
      <sz val="11"/>
      <color theme="1"/>
      <name val="Arial"/>
      <family val="2"/>
    </font>
    <font>
      <b/>
      <sz val="10"/>
      <color indexed="8"/>
      <name val="Arial"/>
      <family val="2"/>
    </font>
    <font>
      <b/>
      <sz val="10"/>
      <name val="Arial"/>
      <family val="2"/>
    </font>
    <font>
      <b/>
      <i/>
      <sz val="11"/>
      <color theme="1"/>
      <name val="Calibri"/>
      <family val="2"/>
      <scheme val="minor"/>
    </font>
    <font>
      <b/>
      <sz val="10"/>
      <color theme="1"/>
      <name val="Arial"/>
      <family val="2"/>
    </font>
    <font>
      <b/>
      <sz val="12"/>
      <name val="Arial"/>
      <family val="2"/>
    </font>
    <font>
      <b/>
      <sz val="11"/>
      <color rgb="FFFF0000"/>
      <name val="Arial"/>
      <family val="2"/>
    </font>
    <font>
      <sz val="8"/>
      <name val="Arial"/>
      <family val="2"/>
    </font>
    <font>
      <b/>
      <sz val="14"/>
      <name val="Arial"/>
      <family val="2"/>
    </font>
    <font>
      <b/>
      <sz val="11"/>
      <name val="Arial"/>
      <family val="2"/>
    </font>
    <font>
      <b/>
      <sz val="8"/>
      <name val="Arial"/>
      <family val="2"/>
    </font>
    <font>
      <b/>
      <i/>
      <sz val="11"/>
      <color rgb="FFFF0000"/>
      <name val="Arial"/>
      <family val="2"/>
    </font>
    <font>
      <u/>
      <sz val="8"/>
      <name val="Arial"/>
      <family val="2"/>
    </font>
    <font>
      <sz val="16"/>
      <color theme="1"/>
      <name val="Calibri"/>
      <family val="2"/>
      <scheme val="minor"/>
    </font>
    <font>
      <b/>
      <sz val="16"/>
      <color theme="1"/>
      <name val="Calibri"/>
      <family val="2"/>
      <scheme val="minor"/>
    </font>
    <font>
      <sz val="9"/>
      <color indexed="81"/>
      <name val="Tahoma"/>
      <family val="2"/>
    </font>
    <font>
      <b/>
      <sz val="12"/>
      <color theme="1"/>
      <name val="Arial"/>
      <family val="2"/>
    </font>
    <font>
      <b/>
      <sz val="11"/>
      <color theme="1"/>
      <name val="Calibri"/>
      <family val="2"/>
      <scheme val="minor"/>
    </font>
    <font>
      <b/>
      <sz val="9"/>
      <color indexed="81"/>
      <name val="Tahoma"/>
      <family val="2"/>
    </font>
    <font>
      <sz val="11"/>
      <name val="Arial"/>
      <family val="2"/>
    </font>
    <font>
      <b/>
      <sz val="10"/>
      <color indexed="56"/>
      <name val="Arial"/>
      <family val="2"/>
    </font>
    <font>
      <sz val="12"/>
      <name val="Arial"/>
      <family val="2"/>
    </font>
    <font>
      <sz val="10"/>
      <color indexed="56"/>
      <name val="Arial"/>
      <family val="2"/>
    </font>
    <font>
      <b/>
      <sz val="8"/>
      <color theme="1"/>
      <name val="Arial"/>
      <family val="2"/>
    </font>
    <font>
      <sz val="8"/>
      <color theme="1"/>
      <name val="Arial"/>
      <family val="2"/>
    </font>
    <font>
      <sz val="8"/>
      <color rgb="FF7030A0"/>
      <name val="Arial Narrow"/>
      <family val="2"/>
    </font>
    <font>
      <sz val="9"/>
      <color rgb="FF000000"/>
      <name val="Arial"/>
      <family val="2"/>
    </font>
    <font>
      <sz val="10"/>
      <color rgb="FF000000"/>
      <name val="Arial Narrow"/>
      <family val="2"/>
    </font>
    <font>
      <sz val="10"/>
      <color indexed="8"/>
      <name val="Arial"/>
      <family val="2"/>
    </font>
    <font>
      <sz val="8"/>
      <color indexed="8"/>
      <name val="Arial"/>
      <family val="2"/>
    </font>
    <font>
      <sz val="10"/>
      <name val="Arial Narrow"/>
      <family val="2"/>
    </font>
    <font>
      <sz val="12"/>
      <color theme="1"/>
      <name val="Calibri"/>
      <family val="2"/>
      <scheme val="minor"/>
    </font>
    <font>
      <u/>
      <sz val="11"/>
      <color theme="10"/>
      <name val="Calibri"/>
      <family val="2"/>
      <scheme val="minor"/>
    </font>
    <font>
      <sz val="11"/>
      <color rgb="FFFF0000"/>
      <name val="Calibri"/>
      <family val="2"/>
      <scheme val="minor"/>
    </font>
    <font>
      <sz val="9"/>
      <color rgb="FFFF0000"/>
      <name val="Arial"/>
      <family val="2"/>
    </font>
    <font>
      <sz val="8"/>
      <color rgb="FFFF0000"/>
      <name val="Arial"/>
      <family val="2"/>
    </font>
    <font>
      <sz val="8"/>
      <color rgb="FF000000"/>
      <name val="Arial"/>
      <family val="2"/>
    </font>
    <font>
      <sz val="9"/>
      <color theme="1"/>
      <name val="Calibri"/>
      <family val="2"/>
      <scheme val="minor"/>
    </font>
  </fonts>
  <fills count="23">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ECFF"/>
        <bgColor indexed="64"/>
      </patternFill>
    </fill>
    <fill>
      <patternFill patternType="solid">
        <fgColor rgb="FFCCFFCC"/>
        <bgColor indexed="64"/>
      </patternFill>
    </fill>
    <fill>
      <patternFill patternType="solid">
        <fgColor rgb="FFFFCCFF"/>
        <bgColor indexed="64"/>
      </patternFill>
    </fill>
    <fill>
      <patternFill patternType="solid">
        <fgColor indexed="9"/>
        <bgColor indexed="64"/>
      </patternFill>
    </fill>
    <fill>
      <patternFill patternType="solid">
        <fgColor rgb="FF00FFFF"/>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38">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6">
    <xf numFmtId="0" fontId="0" fillId="0" borderId="0"/>
    <xf numFmtId="169" fontId="1" fillId="0" borderId="0" applyFont="0" applyFill="0" applyBorder="0" applyAlignment="0" applyProtection="0"/>
    <xf numFmtId="0" fontId="1" fillId="0" borderId="0" applyNumberFormat="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alignment vertical="center"/>
    </xf>
    <xf numFmtId="0" fontId="4" fillId="0" borderId="0"/>
    <xf numFmtId="9" fontId="1"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0" fontId="1" fillId="0" borderId="0"/>
    <xf numFmtId="173" fontId="39" fillId="0" borderId="0" applyFill="0">
      <alignment horizontal="center" vertical="center" wrapText="1"/>
    </xf>
    <xf numFmtId="174" fontId="39" fillId="19" borderId="0" applyFill="0" applyProtection="0">
      <alignment horizontal="center" vertical="center"/>
    </xf>
    <xf numFmtId="1" fontId="39" fillId="20" borderId="0" applyFill="0">
      <alignment horizontal="center" vertical="center"/>
    </xf>
    <xf numFmtId="0" fontId="40" fillId="0" borderId="0"/>
    <xf numFmtId="0" fontId="7" fillId="0" borderId="0"/>
    <xf numFmtId="0" fontId="7" fillId="0" borderId="0"/>
    <xf numFmtId="0" fontId="1" fillId="0" borderId="0"/>
    <xf numFmtId="0" fontId="1" fillId="0" borderId="0"/>
    <xf numFmtId="0" fontId="1" fillId="0" borderId="0"/>
    <xf numFmtId="0" fontId="1" fillId="0" borderId="0"/>
    <xf numFmtId="0" fontId="41" fillId="0" borderId="0" applyNumberFormat="0" applyFill="0" applyBorder="0" applyAlignment="0" applyProtection="0"/>
  </cellStyleXfs>
  <cellXfs count="546">
    <xf numFmtId="0" fontId="0" fillId="0" borderId="0" xfId="0"/>
    <xf numFmtId="0" fontId="0" fillId="0" borderId="0" xfId="0"/>
    <xf numFmtId="0" fontId="3" fillId="0" borderId="5" xfId="0" applyFont="1" applyFill="1" applyBorder="1"/>
    <xf numFmtId="0" fontId="3" fillId="0" borderId="0" xfId="0" applyFont="1" applyFill="1" applyBorder="1" applyAlignment="1">
      <alignment horizontal="center"/>
    </xf>
    <xf numFmtId="0" fontId="2" fillId="0" borderId="0" xfId="0" applyFont="1" applyFill="1" applyBorder="1"/>
    <xf numFmtId="4" fontId="2" fillId="0" borderId="10" xfId="0" applyNumberFormat="1" applyFont="1" applyFill="1" applyBorder="1"/>
    <xf numFmtId="0" fontId="2" fillId="0" borderId="17" xfId="0" applyFont="1" applyFill="1" applyBorder="1" applyProtection="1">
      <protection locked="0"/>
    </xf>
    <xf numFmtId="0" fontId="2" fillId="0" borderId="3" xfId="0" applyFont="1" applyFill="1" applyBorder="1" applyAlignment="1" applyProtection="1">
      <alignment horizontal="center"/>
      <protection locked="0"/>
    </xf>
    <xf numFmtId="0" fontId="1" fillId="0" borderId="3" xfId="10" applyFont="1" applyFill="1" applyBorder="1" applyAlignment="1" applyProtection="1">
      <alignment vertical="center" wrapText="1"/>
      <protection locked="0"/>
    </xf>
    <xf numFmtId="4" fontId="0" fillId="0" borderId="0" xfId="0" applyNumberFormat="1"/>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xf>
    <xf numFmtId="0" fontId="8" fillId="0" borderId="0" xfId="0" applyFont="1" applyAlignment="1">
      <alignment horizontal="justify" vertical="center"/>
    </xf>
    <xf numFmtId="0" fontId="10" fillId="0" borderId="18" xfId="10" applyFont="1" applyFill="1" applyBorder="1" applyAlignment="1">
      <alignment horizontal="center" vertical="center"/>
    </xf>
    <xf numFmtId="0" fontId="10" fillId="0" borderId="18" xfId="10" applyFont="1" applyFill="1" applyBorder="1" applyAlignment="1">
      <alignment horizontal="center" vertical="center" wrapText="1"/>
    </xf>
    <xf numFmtId="0" fontId="11" fillId="0" borderId="18" xfId="0" applyFont="1" applyFill="1" applyBorder="1" applyAlignment="1">
      <alignment horizontal="center"/>
    </xf>
    <xf numFmtId="0" fontId="11" fillId="0" borderId="18" xfId="0" applyFont="1" applyFill="1" applyBorder="1" applyAlignment="1">
      <alignment horizontal="center" wrapText="1"/>
    </xf>
    <xf numFmtId="4" fontId="1" fillId="0" borderId="3" xfId="0" applyNumberFormat="1" applyFont="1" applyFill="1" applyBorder="1" applyProtection="1">
      <protection locked="0"/>
    </xf>
    <xf numFmtId="0" fontId="12" fillId="3" borderId="0" xfId="0" applyFont="1" applyFill="1"/>
    <xf numFmtId="0" fontId="0" fillId="3" borderId="0" xfId="0" applyFill="1"/>
    <xf numFmtId="0" fontId="1" fillId="0" borderId="3" xfId="0" applyFont="1" applyFill="1" applyBorder="1" applyProtection="1">
      <protection locked="0"/>
    </xf>
    <xf numFmtId="0" fontId="1" fillId="0" borderId="3" xfId="10" applyFont="1" applyFill="1" applyBorder="1"/>
    <xf numFmtId="0" fontId="1" fillId="0" borderId="18" xfId="10" applyFont="1" applyFill="1" applyBorder="1" applyAlignment="1" applyProtection="1">
      <alignment vertical="center" wrapText="1"/>
      <protection locked="0"/>
    </xf>
    <xf numFmtId="0" fontId="1" fillId="0" borderId="3" xfId="10" applyFont="1" applyFill="1" applyBorder="1" applyAlignment="1">
      <alignment wrapText="1"/>
    </xf>
    <xf numFmtId="0" fontId="11" fillId="0" borderId="3" xfId="10" applyFont="1" applyFill="1" applyBorder="1" applyAlignment="1" applyProtection="1">
      <alignment wrapText="1"/>
      <protection locked="0"/>
    </xf>
    <xf numFmtId="0" fontId="11" fillId="0" borderId="3" xfId="10" applyFont="1" applyFill="1" applyBorder="1" applyAlignment="1" applyProtection="1">
      <alignment vertical="center" wrapText="1"/>
      <protection locked="0"/>
    </xf>
    <xf numFmtId="0" fontId="8" fillId="4" borderId="0" xfId="0" applyFont="1" applyFill="1" applyAlignment="1">
      <alignment vertical="center"/>
    </xf>
    <xf numFmtId="0" fontId="0" fillId="4" borderId="0" xfId="0" applyFill="1"/>
    <xf numFmtId="0" fontId="9" fillId="0" borderId="0" xfId="0" applyFont="1" applyAlignment="1">
      <alignment horizontal="justify" vertical="center"/>
    </xf>
    <xf numFmtId="4" fontId="0" fillId="3" borderId="0" xfId="0" applyNumberFormat="1" applyFill="1"/>
    <xf numFmtId="4" fontId="0" fillId="5" borderId="0" xfId="0" applyNumberFormat="1" applyFill="1"/>
    <xf numFmtId="4" fontId="0" fillId="6" borderId="0" xfId="0" applyNumberFormat="1" applyFill="1"/>
    <xf numFmtId="0" fontId="1" fillId="0" borderId="3" xfId="10" applyFont="1" applyFill="1" applyBorder="1" applyAlignment="1">
      <alignment vertical="center" wrapText="1"/>
    </xf>
    <xf numFmtId="0" fontId="11" fillId="0" borderId="3" xfId="10" applyFont="1" applyFill="1" applyBorder="1" applyAlignment="1">
      <alignment vertical="center" wrapText="1"/>
    </xf>
    <xf numFmtId="0" fontId="1" fillId="0" borderId="3" xfId="10" applyFont="1" applyFill="1" applyBorder="1" applyAlignment="1">
      <alignment vertical="center"/>
    </xf>
    <xf numFmtId="0" fontId="1" fillId="0" borderId="3" xfId="10" applyFont="1" applyFill="1" applyBorder="1" applyAlignment="1">
      <alignment horizontal="left" vertical="center" wrapText="1"/>
    </xf>
    <xf numFmtId="0" fontId="1" fillId="0" borderId="18" xfId="10" applyFont="1" applyFill="1" applyBorder="1" applyAlignment="1">
      <alignment horizontal="left" vertical="center" wrapText="1"/>
    </xf>
    <xf numFmtId="0" fontId="1" fillId="0" borderId="18" xfId="10" applyFont="1" applyFill="1" applyBorder="1" applyAlignment="1">
      <alignment vertical="center" wrapText="1"/>
    </xf>
    <xf numFmtId="0" fontId="11" fillId="0" borderId="3" xfId="10" applyFont="1" applyFill="1" applyBorder="1" applyAlignment="1">
      <alignment wrapText="1"/>
    </xf>
    <xf numFmtId="0" fontId="15" fillId="0" borderId="0" xfId="0" applyFont="1" applyAlignment="1">
      <alignment vertical="center"/>
    </xf>
    <xf numFmtId="0" fontId="16" fillId="0" borderId="0" xfId="0" applyFont="1" applyFill="1"/>
    <xf numFmtId="4" fontId="16" fillId="0" borderId="0" xfId="0" applyNumberFormat="1" applyFont="1" applyFill="1"/>
    <xf numFmtId="3" fontId="16" fillId="0" borderId="0" xfId="0" applyNumberFormat="1" applyFont="1" applyFill="1"/>
    <xf numFmtId="3" fontId="16" fillId="0" borderId="0" xfId="0" applyNumberFormat="1" applyFont="1" applyFill="1" applyAlignment="1"/>
    <xf numFmtId="3" fontId="16" fillId="0" borderId="0" xfId="0" applyNumberFormat="1" applyFont="1" applyFill="1" applyBorder="1"/>
    <xf numFmtId="0" fontId="16" fillId="0" borderId="0" xfId="0" applyFont="1" applyFill="1" applyBorder="1"/>
    <xf numFmtId="3" fontId="20" fillId="0" borderId="0" xfId="0" applyNumberFormat="1" applyFont="1" applyFill="1" applyBorder="1"/>
    <xf numFmtId="0" fontId="16" fillId="0" borderId="3" xfId="0" applyFont="1" applyFill="1" applyBorder="1"/>
    <xf numFmtId="4" fontId="16" fillId="0" borderId="3" xfId="0" applyNumberFormat="1" applyFont="1" applyFill="1" applyBorder="1"/>
    <xf numFmtId="4" fontId="16" fillId="0" borderId="27" xfId="0" applyNumberFormat="1" applyFont="1" applyFill="1" applyBorder="1"/>
    <xf numFmtId="4" fontId="16" fillId="0" borderId="15" xfId="0" applyNumberFormat="1" applyFont="1" applyFill="1" applyBorder="1"/>
    <xf numFmtId="4" fontId="16" fillId="0" borderId="18" xfId="0" applyNumberFormat="1" applyFont="1" applyFill="1" applyBorder="1"/>
    <xf numFmtId="0" fontId="16" fillId="0" borderId="5" xfId="0" applyFont="1" applyFill="1" applyBorder="1"/>
    <xf numFmtId="0" fontId="16" fillId="0" borderId="29" xfId="0" applyFont="1" applyFill="1" applyBorder="1"/>
    <xf numFmtId="4" fontId="16" fillId="0" borderId="0" xfId="0" applyNumberFormat="1" applyFont="1" applyFill="1" applyBorder="1"/>
    <xf numFmtId="4" fontId="16" fillId="0" borderId="6" xfId="0" applyNumberFormat="1" applyFont="1" applyFill="1" applyBorder="1"/>
    <xf numFmtId="4" fontId="16" fillId="0" borderId="30" xfId="13" applyNumberFormat="1" applyFont="1" applyFill="1" applyBorder="1" applyAlignment="1">
      <alignment horizontal="right" vertical="center" wrapText="1"/>
    </xf>
    <xf numFmtId="3" fontId="16" fillId="0" borderId="0" xfId="12" applyNumberFormat="1" applyFont="1" applyFill="1" applyAlignment="1">
      <alignment horizontal="left"/>
    </xf>
    <xf numFmtId="3" fontId="16" fillId="0" borderId="0" xfId="0" applyNumberFormat="1" applyFont="1" applyFill="1" applyAlignment="1">
      <alignment horizontal="left"/>
    </xf>
    <xf numFmtId="0" fontId="16" fillId="0" borderId="0" xfId="0" applyFont="1" applyFill="1" applyAlignment="1">
      <alignment horizontal="left"/>
    </xf>
    <xf numFmtId="4" fontId="16" fillId="0" borderId="7" xfId="13" applyNumberFormat="1" applyFont="1" applyFill="1" applyBorder="1" applyAlignment="1">
      <alignment horizontal="center" vertical="center" wrapText="1"/>
    </xf>
    <xf numFmtId="4" fontId="16" fillId="0" borderId="7" xfId="13" applyNumberFormat="1" applyFont="1" applyFill="1" applyBorder="1" applyAlignment="1">
      <alignment horizontal="center" vertical="center"/>
    </xf>
    <xf numFmtId="0" fontId="16" fillId="0" borderId="0" xfId="0" applyFont="1" applyFill="1" applyBorder="1" applyAlignment="1">
      <alignment horizontal="left"/>
    </xf>
    <xf numFmtId="0" fontId="16" fillId="0" borderId="31" xfId="0" applyFont="1" applyFill="1" applyBorder="1" applyAlignment="1">
      <alignment horizontal="left"/>
    </xf>
    <xf numFmtId="0" fontId="16" fillId="0" borderId="31" xfId="0" applyFont="1" applyFill="1" applyBorder="1"/>
    <xf numFmtId="4" fontId="19" fillId="0" borderId="27" xfId="0" applyNumberFormat="1" applyFont="1" applyFill="1" applyBorder="1"/>
    <xf numFmtId="3" fontId="19" fillId="0" borderId="0" xfId="0" applyNumberFormat="1" applyFont="1" applyFill="1"/>
    <xf numFmtId="0" fontId="19" fillId="0" borderId="0" xfId="0" applyFont="1" applyFill="1"/>
    <xf numFmtId="4" fontId="19" fillId="0" borderId="28" xfId="0" applyNumberFormat="1" applyFont="1" applyFill="1" applyBorder="1"/>
    <xf numFmtId="4" fontId="16" fillId="0" borderId="24" xfId="13" applyNumberFormat="1" applyFont="1" applyFill="1" applyBorder="1" applyAlignment="1">
      <alignment horizontal="right" vertical="center" wrapText="1"/>
    </xf>
    <xf numFmtId="3" fontId="19" fillId="3" borderId="0" xfId="0" applyNumberFormat="1" applyFont="1" applyFill="1" applyBorder="1"/>
    <xf numFmtId="0" fontId="16" fillId="0" borderId="0" xfId="0" applyFont="1" applyFill="1" applyBorder="1" applyAlignment="1">
      <alignment horizontal="center" vertical="center"/>
    </xf>
    <xf numFmtId="4" fontId="16" fillId="0" borderId="0" xfId="13" applyNumberFormat="1" applyFont="1" applyFill="1" applyBorder="1" applyAlignment="1">
      <alignment horizontal="center" vertical="center"/>
    </xf>
    <xf numFmtId="0" fontId="19" fillId="0" borderId="0" xfId="0" applyFont="1" applyFill="1" applyBorder="1" applyAlignment="1">
      <alignment horizontal="left"/>
    </xf>
    <xf numFmtId="0" fontId="22" fillId="3" borderId="0" xfId="0" applyFont="1" applyFill="1"/>
    <xf numFmtId="0" fontId="23" fillId="3" borderId="0" xfId="0" applyFont="1" applyFill="1"/>
    <xf numFmtId="49" fontId="1" fillId="0" borderId="3" xfId="14" applyNumberFormat="1" applyFont="1" applyFill="1" applyBorder="1" applyAlignment="1">
      <alignment horizontal="left" vertical="center" wrapText="1"/>
    </xf>
    <xf numFmtId="2" fontId="1" fillId="0" borderId="3" xfId="14" applyNumberFormat="1" applyFont="1" applyFill="1" applyBorder="1" applyAlignment="1" applyProtection="1">
      <alignment horizontal="left" vertical="center" wrapText="1"/>
      <protection locked="0"/>
    </xf>
    <xf numFmtId="0" fontId="1" fillId="0" borderId="0" xfId="10" applyFont="1" applyFill="1" applyBorder="1"/>
    <xf numFmtId="0" fontId="1" fillId="0" borderId="0" xfId="10" applyFont="1" applyFill="1" applyBorder="1" applyAlignment="1">
      <alignment wrapText="1"/>
    </xf>
    <xf numFmtId="4" fontId="1" fillId="0" borderId="0" xfId="10" applyNumberFormat="1" applyFont="1" applyFill="1" applyBorder="1" applyProtection="1">
      <protection locked="0"/>
    </xf>
    <xf numFmtId="0" fontId="2" fillId="0" borderId="20" xfId="0" applyFont="1" applyFill="1" applyBorder="1" applyProtection="1">
      <protection locked="0"/>
    </xf>
    <xf numFmtId="4" fontId="2" fillId="0" borderId="28" xfId="0" applyNumberFormat="1" applyFont="1" applyFill="1" applyBorder="1" applyProtection="1">
      <protection locked="0"/>
    </xf>
    <xf numFmtId="0" fontId="0" fillId="0" borderId="3" xfId="0" applyBorder="1"/>
    <xf numFmtId="0" fontId="2" fillId="9" borderId="16" xfId="0" applyFont="1" applyFill="1" applyBorder="1" applyProtection="1">
      <protection locked="0"/>
    </xf>
    <xf numFmtId="0" fontId="2" fillId="9" borderId="10" xfId="0" applyFont="1" applyFill="1" applyBorder="1" applyAlignment="1" applyProtection="1">
      <alignment horizontal="center"/>
      <protection locked="0"/>
    </xf>
    <xf numFmtId="0" fontId="2" fillId="9" borderId="19" xfId="0" applyFont="1" applyFill="1" applyBorder="1" applyProtection="1">
      <protection locked="0"/>
    </xf>
    <xf numFmtId="0" fontId="11" fillId="9" borderId="3" xfId="10" applyFont="1" applyFill="1" applyBorder="1" applyAlignment="1">
      <alignment vertical="center" wrapText="1"/>
    </xf>
    <xf numFmtId="4" fontId="2" fillId="9" borderId="32" xfId="0" applyNumberFormat="1" applyFont="1" applyFill="1" applyBorder="1" applyProtection="1">
      <protection locked="0"/>
    </xf>
    <xf numFmtId="4" fontId="2" fillId="9" borderId="10" xfId="0" applyNumberFormat="1" applyFont="1" applyFill="1" applyBorder="1"/>
    <xf numFmtId="0" fontId="1" fillId="9" borderId="3" xfId="10" applyFont="1" applyFill="1" applyBorder="1" applyAlignment="1">
      <alignment vertical="center" wrapText="1"/>
    </xf>
    <xf numFmtId="0" fontId="2" fillId="9" borderId="17" xfId="0" applyFont="1" applyFill="1" applyBorder="1" applyProtection="1">
      <protection locked="0"/>
    </xf>
    <xf numFmtId="0" fontId="2" fillId="9" borderId="3" xfId="0" applyFont="1" applyFill="1" applyBorder="1" applyAlignment="1" applyProtection="1">
      <alignment horizontal="center"/>
      <protection locked="0"/>
    </xf>
    <xf numFmtId="0" fontId="2" fillId="9" borderId="20" xfId="0" applyFont="1" applyFill="1" applyBorder="1" applyProtection="1">
      <protection locked="0"/>
    </xf>
    <xf numFmtId="4" fontId="2" fillId="9" borderId="28" xfId="0" applyNumberFormat="1" applyFont="1" applyFill="1" applyBorder="1" applyProtection="1">
      <protection locked="0"/>
    </xf>
    <xf numFmtId="4" fontId="3" fillId="9" borderId="28" xfId="0" applyNumberFormat="1" applyFont="1" applyFill="1" applyBorder="1" applyProtection="1">
      <protection locked="0"/>
    </xf>
    <xf numFmtId="0" fontId="1" fillId="9" borderId="3" xfId="10" applyFont="1" applyFill="1" applyBorder="1" applyAlignment="1">
      <alignment horizontal="left" vertical="center" wrapText="1"/>
    </xf>
    <xf numFmtId="0" fontId="3" fillId="9" borderId="3" xfId="0" applyFont="1" applyFill="1" applyBorder="1" applyAlignment="1">
      <alignment vertical="center"/>
    </xf>
    <xf numFmtId="0" fontId="11" fillId="9" borderId="3" xfId="10" applyFont="1" applyFill="1" applyBorder="1" applyAlignment="1">
      <alignment wrapText="1"/>
    </xf>
    <xf numFmtId="4" fontId="2" fillId="9" borderId="3" xfId="0" applyNumberFormat="1" applyFont="1" applyFill="1" applyBorder="1"/>
    <xf numFmtId="0" fontId="0" fillId="9" borderId="3" xfId="0" applyFill="1" applyBorder="1"/>
    <xf numFmtId="0" fontId="0" fillId="10" borderId="3" xfId="0" applyFill="1" applyBorder="1"/>
    <xf numFmtId="2" fontId="11" fillId="10" borderId="3" xfId="14" applyNumberFormat="1" applyFont="1" applyFill="1" applyBorder="1" applyAlignment="1" applyProtection="1">
      <alignment horizontal="left" vertical="center" wrapText="1"/>
      <protection locked="0"/>
    </xf>
    <xf numFmtId="2" fontId="1" fillId="10" borderId="3" xfId="14" applyNumberFormat="1" applyFont="1" applyFill="1" applyBorder="1" applyAlignment="1" applyProtection="1">
      <alignment horizontal="left" vertical="center" wrapText="1"/>
      <protection locked="0"/>
    </xf>
    <xf numFmtId="0" fontId="0" fillId="0" borderId="3" xfId="0" applyFill="1" applyBorder="1"/>
    <xf numFmtId="0" fontId="0" fillId="8" borderId="3" xfId="0" applyFill="1" applyBorder="1"/>
    <xf numFmtId="2" fontId="11" fillId="8" borderId="3" xfId="14" applyNumberFormat="1" applyFont="1" applyFill="1" applyBorder="1" applyAlignment="1" applyProtection="1">
      <alignment horizontal="left" vertical="center" wrapText="1"/>
      <protection locked="0"/>
    </xf>
    <xf numFmtId="0" fontId="11" fillId="9" borderId="10" xfId="10" applyFont="1" applyFill="1" applyBorder="1" applyAlignment="1">
      <alignment vertical="center" wrapText="1"/>
    </xf>
    <xf numFmtId="4" fontId="3" fillId="11" borderId="3" xfId="0" applyNumberFormat="1" applyFont="1" applyFill="1" applyBorder="1" applyAlignment="1">
      <alignment horizontal="center" vertical="center" wrapText="1"/>
    </xf>
    <xf numFmtId="0" fontId="3" fillId="11" borderId="3" xfId="0" applyFont="1" applyFill="1" applyBorder="1" applyAlignment="1">
      <alignment horizontal="center" vertical="center"/>
    </xf>
    <xf numFmtId="0" fontId="3" fillId="11" borderId="3" xfId="0" applyFont="1" applyFill="1" applyBorder="1" applyAlignment="1">
      <alignment horizontal="center" vertical="center" wrapText="1"/>
    </xf>
    <xf numFmtId="0" fontId="11" fillId="11" borderId="3" xfId="10" applyFont="1" applyFill="1" applyBorder="1" applyAlignment="1">
      <alignment vertical="center" wrapText="1"/>
    </xf>
    <xf numFmtId="0" fontId="2" fillId="12" borderId="17" xfId="0" applyFont="1" applyFill="1" applyBorder="1" applyProtection="1">
      <protection locked="0"/>
    </xf>
    <xf numFmtId="0" fontId="2" fillId="12" borderId="3" xfId="0" applyFont="1" applyFill="1" applyBorder="1" applyAlignment="1" applyProtection="1">
      <alignment horizontal="center"/>
      <protection locked="0"/>
    </xf>
    <xf numFmtId="0" fontId="2" fillId="12" borderId="20" xfId="0" applyFont="1" applyFill="1" applyBorder="1" applyProtection="1">
      <protection locked="0"/>
    </xf>
    <xf numFmtId="0" fontId="11" fillId="12" borderId="3" xfId="10" applyFont="1" applyFill="1" applyBorder="1" applyAlignment="1">
      <alignment vertical="center" wrapText="1"/>
    </xf>
    <xf numFmtId="4" fontId="2" fillId="12" borderId="28" xfId="0" applyNumberFormat="1" applyFont="1" applyFill="1" applyBorder="1" applyProtection="1">
      <protection locked="0"/>
    </xf>
    <xf numFmtId="4" fontId="2" fillId="12" borderId="10" xfId="0" applyNumberFormat="1" applyFont="1" applyFill="1" applyBorder="1"/>
    <xf numFmtId="4" fontId="2" fillId="12" borderId="3" xfId="0" applyNumberFormat="1" applyFont="1" applyFill="1" applyBorder="1" applyProtection="1">
      <protection locked="0"/>
    </xf>
    <xf numFmtId="4" fontId="3" fillId="11" borderId="3" xfId="0" applyNumberFormat="1" applyFont="1" applyFill="1" applyBorder="1" applyAlignment="1">
      <alignment horizontal="right" vertical="center" wrapText="1"/>
    </xf>
    <xf numFmtId="4" fontId="2" fillId="9" borderId="3" xfId="0" applyNumberFormat="1" applyFont="1" applyFill="1" applyBorder="1" applyAlignment="1" applyProtection="1">
      <alignment horizontal="right"/>
      <protection locked="0"/>
    </xf>
    <xf numFmtId="49" fontId="11" fillId="8" borderId="3" xfId="14" applyNumberFormat="1" applyFont="1" applyFill="1" applyBorder="1" applyAlignment="1">
      <alignment horizontal="left" vertical="center" wrapText="1"/>
    </xf>
    <xf numFmtId="4" fontId="26" fillId="8" borderId="3" xfId="0" applyNumberFormat="1" applyFont="1" applyFill="1" applyBorder="1" applyAlignment="1">
      <alignment horizontal="right"/>
    </xf>
    <xf numFmtId="4" fontId="2" fillId="0" borderId="3" xfId="0" applyNumberFormat="1" applyFont="1" applyFill="1" applyBorder="1" applyAlignment="1" applyProtection="1">
      <alignment horizontal="right"/>
      <protection locked="0"/>
    </xf>
    <xf numFmtId="4" fontId="2" fillId="0" borderId="20" xfId="0" applyNumberFormat="1" applyFont="1" applyFill="1" applyBorder="1" applyAlignment="1" applyProtection="1">
      <alignment horizontal="right"/>
      <protection locked="0"/>
    </xf>
    <xf numFmtId="4" fontId="0" fillId="0" borderId="3" xfId="0" applyNumberFormat="1" applyBorder="1" applyAlignment="1">
      <alignment horizontal="right"/>
    </xf>
    <xf numFmtId="0" fontId="0" fillId="0" borderId="0" xfId="0" applyAlignment="1">
      <alignment horizontal="right"/>
    </xf>
    <xf numFmtId="4" fontId="2" fillId="9" borderId="11" xfId="0" applyNumberFormat="1" applyFont="1" applyFill="1" applyBorder="1" applyAlignment="1">
      <alignment horizontal="right"/>
    </xf>
    <xf numFmtId="4" fontId="2" fillId="0" borderId="11" xfId="0" applyNumberFormat="1" applyFont="1" applyFill="1" applyBorder="1" applyAlignment="1">
      <alignment horizontal="right"/>
    </xf>
    <xf numFmtId="4" fontId="3" fillId="12" borderId="3" xfId="0" applyNumberFormat="1" applyFont="1" applyFill="1" applyBorder="1" applyAlignment="1" applyProtection="1">
      <alignment horizontal="right"/>
      <protection locked="0"/>
    </xf>
    <xf numFmtId="4" fontId="3" fillId="12" borderId="11" xfId="0" applyNumberFormat="1" applyFont="1" applyFill="1" applyBorder="1" applyAlignment="1">
      <alignment horizontal="right"/>
    </xf>
    <xf numFmtId="4" fontId="3" fillId="8" borderId="11" xfId="0" applyNumberFormat="1" applyFont="1" applyFill="1" applyBorder="1" applyAlignment="1">
      <alignment horizontal="right"/>
    </xf>
    <xf numFmtId="4" fontId="0" fillId="0" borderId="0" xfId="0" applyNumberFormat="1" applyAlignment="1">
      <alignment horizontal="right"/>
    </xf>
    <xf numFmtId="0" fontId="2" fillId="13" borderId="17" xfId="0" applyFont="1" applyFill="1" applyBorder="1" applyProtection="1">
      <protection locked="0"/>
    </xf>
    <xf numFmtId="0" fontId="2" fillId="13" borderId="3" xfId="0" applyFont="1" applyFill="1" applyBorder="1" applyAlignment="1" applyProtection="1">
      <alignment horizontal="center"/>
      <protection locked="0"/>
    </xf>
    <xf numFmtId="0" fontId="2" fillId="13" borderId="20" xfId="0" applyFont="1" applyFill="1" applyBorder="1" applyProtection="1">
      <protection locked="0"/>
    </xf>
    <xf numFmtId="0" fontId="11" fillId="13" borderId="3" xfId="10" applyFont="1" applyFill="1" applyBorder="1" applyAlignment="1">
      <alignment vertical="center" wrapText="1"/>
    </xf>
    <xf numFmtId="4" fontId="2" fillId="13" borderId="28" xfId="0" applyNumberFormat="1" applyFont="1" applyFill="1" applyBorder="1" applyProtection="1">
      <protection locked="0"/>
    </xf>
    <xf numFmtId="4" fontId="2" fillId="13" borderId="10" xfId="0" applyNumberFormat="1" applyFont="1" applyFill="1" applyBorder="1"/>
    <xf numFmtId="0" fontId="2" fillId="12" borderId="3" xfId="0" applyFont="1" applyFill="1" applyBorder="1" applyProtection="1">
      <protection locked="0"/>
    </xf>
    <xf numFmtId="0" fontId="11" fillId="12" borderId="3" xfId="10" applyFont="1" applyFill="1" applyBorder="1" applyAlignment="1">
      <alignment horizontal="left" vertical="center" wrapText="1"/>
    </xf>
    <xf numFmtId="0" fontId="11" fillId="13" borderId="3" xfId="10" applyFont="1" applyFill="1" applyBorder="1" applyAlignment="1">
      <alignment horizontal="left" vertical="center" wrapText="1"/>
    </xf>
    <xf numFmtId="4" fontId="3" fillId="13" borderId="3" xfId="0" applyNumberFormat="1" applyFont="1" applyFill="1" applyBorder="1" applyAlignment="1" applyProtection="1">
      <alignment horizontal="right"/>
      <protection locked="0"/>
    </xf>
    <xf numFmtId="4" fontId="3" fillId="13" borderId="11" xfId="0" applyNumberFormat="1" applyFont="1" applyFill="1" applyBorder="1" applyAlignment="1">
      <alignment horizontal="right"/>
    </xf>
    <xf numFmtId="0" fontId="26" fillId="0" borderId="3" xfId="0" applyFont="1" applyBorder="1" applyAlignment="1">
      <alignment wrapText="1"/>
    </xf>
    <xf numFmtId="0" fontId="0" fillId="0" borderId="0" xfId="0" applyAlignment="1"/>
    <xf numFmtId="0" fontId="12" fillId="11" borderId="0" xfId="0" applyFont="1" applyFill="1"/>
    <xf numFmtId="4" fontId="3" fillId="9" borderId="10" xfId="0" applyNumberFormat="1" applyFont="1" applyFill="1" applyBorder="1"/>
    <xf numFmtId="4" fontId="3" fillId="9" borderId="3" xfId="0" applyNumberFormat="1" applyFont="1" applyFill="1" applyBorder="1" applyAlignment="1" applyProtection="1">
      <alignment horizontal="right"/>
      <protection locked="0"/>
    </xf>
    <xf numFmtId="4" fontId="3" fillId="9" borderId="11" xfId="0" applyNumberFormat="1" applyFont="1" applyFill="1" applyBorder="1" applyAlignment="1">
      <alignment horizontal="right"/>
    </xf>
    <xf numFmtId="4" fontId="3" fillId="9" borderId="10" xfId="0" applyNumberFormat="1" applyFont="1" applyFill="1" applyBorder="1" applyAlignment="1" applyProtection="1">
      <alignment horizontal="right"/>
      <protection locked="0"/>
    </xf>
    <xf numFmtId="0" fontId="11" fillId="9" borderId="3" xfId="10" applyFont="1" applyFill="1" applyBorder="1" applyAlignment="1">
      <alignment horizontal="left" vertical="center" wrapText="1"/>
    </xf>
    <xf numFmtId="0" fontId="11" fillId="9" borderId="3" xfId="10" applyFont="1" applyFill="1" applyBorder="1"/>
    <xf numFmtId="4" fontId="3" fillId="9" borderId="3" xfId="0" applyNumberFormat="1" applyFont="1" applyFill="1" applyBorder="1" applyAlignment="1">
      <alignment horizontal="right"/>
    </xf>
    <xf numFmtId="4" fontId="26" fillId="9" borderId="3" xfId="0" applyNumberFormat="1" applyFont="1" applyFill="1" applyBorder="1" applyAlignment="1">
      <alignment horizontal="right"/>
    </xf>
    <xf numFmtId="0" fontId="26" fillId="9" borderId="3" xfId="0" applyFont="1" applyFill="1" applyBorder="1" applyAlignment="1">
      <alignment horizontal="right"/>
    </xf>
    <xf numFmtId="49" fontId="11" fillId="10" borderId="3" xfId="14" applyNumberFormat="1" applyFont="1" applyFill="1" applyBorder="1" applyAlignment="1">
      <alignment horizontal="left" vertical="center" wrapText="1"/>
    </xf>
    <xf numFmtId="4" fontId="26" fillId="10" borderId="3" xfId="0" applyNumberFormat="1" applyFont="1" applyFill="1" applyBorder="1" applyAlignment="1">
      <alignment horizontal="right"/>
    </xf>
    <xf numFmtId="4" fontId="3" fillId="10" borderId="11" xfId="0" applyNumberFormat="1" applyFont="1" applyFill="1" applyBorder="1" applyAlignment="1">
      <alignment horizontal="right"/>
    </xf>
    <xf numFmtId="0" fontId="10" fillId="0" borderId="21" xfId="10" applyFont="1" applyFill="1" applyBorder="1" applyAlignment="1">
      <alignment horizontal="center"/>
    </xf>
    <xf numFmtId="0" fontId="10" fillId="0" borderId="22" xfId="10" applyFont="1" applyFill="1" applyBorder="1" applyAlignment="1">
      <alignment horizontal="center" wrapText="1"/>
    </xf>
    <xf numFmtId="0" fontId="10" fillId="0" borderId="22" xfId="10" applyFont="1" applyFill="1" applyBorder="1" applyAlignment="1">
      <alignment horizontal="justify"/>
    </xf>
    <xf numFmtId="0" fontId="11" fillId="0" borderId="22" xfId="10" applyFont="1" applyFill="1" applyBorder="1" applyAlignment="1">
      <alignment horizontal="center"/>
    </xf>
    <xf numFmtId="0" fontId="11" fillId="0" borderId="22" xfId="10" applyFont="1" applyFill="1" applyBorder="1" applyAlignment="1">
      <alignment horizontal="center" wrapText="1"/>
    </xf>
    <xf numFmtId="0" fontId="14" fillId="0" borderId="23" xfId="10" applyFont="1" applyFill="1" applyBorder="1" applyAlignment="1">
      <alignment horizontal="center" wrapText="1"/>
    </xf>
    <xf numFmtId="4" fontId="19" fillId="8" borderId="9" xfId="0" applyNumberFormat="1" applyFont="1" applyFill="1" applyBorder="1" applyAlignment="1">
      <alignment horizontal="right" vertical="center"/>
    </xf>
    <xf numFmtId="0" fontId="19" fillId="0" borderId="4" xfId="0" applyFont="1" applyFill="1" applyBorder="1" applyAlignment="1">
      <alignment horizontal="center" vertical="center" wrapText="1"/>
    </xf>
    <xf numFmtId="0" fontId="0" fillId="14" borderId="0" xfId="0" applyFill="1" applyBorder="1"/>
    <xf numFmtId="0" fontId="14" fillId="14" borderId="33" xfId="0" applyFont="1" applyFill="1" applyBorder="1" applyAlignment="1">
      <alignment wrapText="1"/>
    </xf>
    <xf numFmtId="0" fontId="30" fillId="14" borderId="34" xfId="0" applyFont="1" applyFill="1" applyBorder="1" applyAlignment="1">
      <alignment horizontal="left" wrapText="1"/>
    </xf>
    <xf numFmtId="0" fontId="31" fillId="14" borderId="0" xfId="0" applyFont="1" applyFill="1" applyBorder="1"/>
    <xf numFmtId="14" fontId="30" fillId="14" borderId="34" xfId="0" applyNumberFormat="1" applyFont="1" applyFill="1" applyBorder="1" applyAlignment="1">
      <alignment horizontal="left" wrapText="1"/>
    </xf>
    <xf numFmtId="0" fontId="32" fillId="0" borderId="3" xfId="0" applyFont="1" applyFill="1" applyBorder="1" applyAlignment="1">
      <alignment horizontal="left"/>
    </xf>
    <xf numFmtId="0" fontId="32" fillId="0" borderId="3" xfId="0" applyFont="1" applyFill="1" applyBorder="1" applyAlignment="1">
      <alignment horizontal="left" wrapText="1"/>
    </xf>
    <xf numFmtId="0" fontId="33" fillId="15" borderId="0" xfId="0" applyFont="1" applyFill="1" applyAlignment="1">
      <alignment horizontal="justify"/>
    </xf>
    <xf numFmtId="10" fontId="33" fillId="0" borderId="0" xfId="0" applyNumberFormat="1" applyFont="1" applyFill="1" applyAlignment="1">
      <alignment horizontal="center" wrapText="1"/>
    </xf>
    <xf numFmtId="0" fontId="33" fillId="0" borderId="0" xfId="0" applyFont="1" applyFill="1"/>
    <xf numFmtId="0" fontId="32" fillId="0" borderId="3" xfId="0" applyFont="1" applyFill="1" applyBorder="1"/>
    <xf numFmtId="0" fontId="32" fillId="15" borderId="0" xfId="0" applyFont="1" applyFill="1" applyAlignment="1">
      <alignment horizontal="justify"/>
    </xf>
    <xf numFmtId="0" fontId="33" fillId="0" borderId="3" xfId="0" applyFont="1" applyFill="1" applyBorder="1"/>
    <xf numFmtId="0" fontId="33" fillId="0" borderId="3" xfId="0" applyFont="1" applyFill="1" applyBorder="1" applyAlignment="1">
      <alignment horizontal="left" wrapText="1"/>
    </xf>
    <xf numFmtId="0" fontId="34" fillId="3" borderId="0" xfId="0" applyFont="1" applyFill="1" applyAlignment="1">
      <alignment horizontal="center"/>
    </xf>
    <xf numFmtId="0" fontId="33" fillId="0" borderId="0" xfId="0" applyFont="1"/>
    <xf numFmtId="0" fontId="33" fillId="0" borderId="0" xfId="0" applyFont="1" applyFill="1" applyAlignment="1">
      <alignment vertical="center"/>
    </xf>
    <xf numFmtId="0" fontId="35" fillId="0" borderId="3" xfId="0" applyFont="1" applyBorder="1" applyAlignment="1">
      <alignment vertical="center" wrapText="1"/>
    </xf>
    <xf numFmtId="0" fontId="36" fillId="0" borderId="3" xfId="0" applyFont="1" applyBorder="1" applyAlignment="1">
      <alignment vertical="center" wrapText="1"/>
    </xf>
    <xf numFmtId="0" fontId="33" fillId="0" borderId="10" xfId="0" applyFont="1" applyFill="1" applyBorder="1"/>
    <xf numFmtId="0" fontId="33" fillId="0" borderId="10" xfId="0" applyFont="1" applyFill="1" applyBorder="1" applyAlignment="1">
      <alignment horizontal="left" wrapText="1"/>
    </xf>
    <xf numFmtId="0" fontId="16" fillId="0" borderId="3" xfId="0" applyFont="1" applyFill="1" applyBorder="1" applyAlignment="1">
      <alignment horizontal="left" wrapText="1"/>
    </xf>
    <xf numFmtId="0" fontId="33" fillId="0" borderId="0" xfId="0" applyFont="1" applyFill="1" applyAlignment="1">
      <alignment horizontal="center"/>
    </xf>
    <xf numFmtId="0" fontId="33" fillId="0" borderId="0" xfId="0" applyFont="1" applyFill="1" applyAlignment="1">
      <alignment horizontal="left" wrapText="1"/>
    </xf>
    <xf numFmtId="0" fontId="33" fillId="0" borderId="0" xfId="0" applyFont="1" applyFill="1" applyAlignment="1">
      <alignment horizontal="justify"/>
    </xf>
    <xf numFmtId="0" fontId="32" fillId="0" borderId="3" xfId="0" applyFont="1" applyBorder="1" applyAlignment="1">
      <alignment horizontal="left"/>
    </xf>
    <xf numFmtId="0" fontId="32" fillId="0" borderId="3" xfId="0" applyFont="1" applyBorder="1" applyAlignment="1">
      <alignment horizontal="justify"/>
    </xf>
    <xf numFmtId="0" fontId="32" fillId="0" borderId="0" xfId="0" applyFont="1" applyAlignment="1">
      <alignment horizontal="center"/>
    </xf>
    <xf numFmtId="0" fontId="33" fillId="0" borderId="0" xfId="0" applyFont="1" applyAlignment="1">
      <alignment horizontal="justify"/>
    </xf>
    <xf numFmtId="0" fontId="33" fillId="0" borderId="3" xfId="0" applyFont="1" applyBorder="1" applyAlignment="1">
      <alignment horizontal="left"/>
    </xf>
    <xf numFmtId="0" fontId="33" fillId="0" borderId="3" xfId="0" applyFont="1" applyBorder="1" applyAlignment="1">
      <alignment horizontal="justify"/>
    </xf>
    <xf numFmtId="0" fontId="32" fillId="0" borderId="18" xfId="0" applyFont="1" applyBorder="1" applyAlignment="1">
      <alignment horizontal="left"/>
    </xf>
    <xf numFmtId="0" fontId="32" fillId="0" borderId="18" xfId="0" applyFont="1" applyBorder="1" applyAlignment="1">
      <alignment horizontal="justify"/>
    </xf>
    <xf numFmtId="0" fontId="33" fillId="0" borderId="0" xfId="0" applyFont="1" applyBorder="1" applyAlignment="1">
      <alignment horizontal="justify"/>
    </xf>
    <xf numFmtId="0" fontId="33" fillId="0" borderId="0" xfId="0" applyFont="1" applyBorder="1"/>
    <xf numFmtId="0" fontId="33" fillId="0" borderId="0" xfId="0" applyFont="1" applyAlignment="1">
      <alignment horizontal="left"/>
    </xf>
    <xf numFmtId="0" fontId="33" fillId="0" borderId="0" xfId="0" applyFont="1" applyBorder="1" applyAlignment="1">
      <alignment horizontal="left"/>
    </xf>
    <xf numFmtId="4" fontId="19" fillId="0" borderId="15" xfId="0" applyNumberFormat="1" applyFont="1" applyFill="1" applyBorder="1"/>
    <xf numFmtId="4" fontId="19" fillId="0" borderId="18" xfId="0" applyNumberFormat="1" applyFont="1" applyFill="1" applyBorder="1"/>
    <xf numFmtId="4" fontId="19" fillId="0" borderId="30" xfId="13" applyNumberFormat="1" applyFont="1" applyFill="1" applyBorder="1" applyAlignment="1">
      <alignment horizontal="right" vertical="center" wrapText="1"/>
    </xf>
    <xf numFmtId="3" fontId="19" fillId="0" borderId="0" xfId="12" applyNumberFormat="1" applyFont="1" applyFill="1" applyAlignment="1">
      <alignment horizontal="left"/>
    </xf>
    <xf numFmtId="3" fontId="19" fillId="0" borderId="0" xfId="0" applyNumberFormat="1" applyFont="1" applyFill="1" applyAlignment="1">
      <alignment horizontal="left"/>
    </xf>
    <xf numFmtId="0" fontId="19" fillId="0" borderId="0" xfId="0" applyFont="1" applyFill="1" applyAlignment="1">
      <alignment horizontal="left"/>
    </xf>
    <xf numFmtId="4" fontId="19" fillId="0" borderId="24" xfId="13" applyNumberFormat="1" applyFont="1" applyFill="1" applyBorder="1" applyAlignment="1">
      <alignment horizontal="right" vertical="center" wrapText="1"/>
    </xf>
    <xf numFmtId="0" fontId="33" fillId="0" borderId="3" xfId="0" applyFont="1" applyFill="1" applyBorder="1" applyAlignment="1">
      <alignment horizontal="left"/>
    </xf>
    <xf numFmtId="0" fontId="33" fillId="0" borderId="3" xfId="0" applyFont="1" applyFill="1" applyBorder="1" applyAlignment="1">
      <alignment horizontal="justify"/>
    </xf>
    <xf numFmtId="0" fontId="1" fillId="0" borderId="10" xfId="0" applyFont="1" applyFill="1" applyBorder="1" applyProtection="1">
      <protection locked="0"/>
    </xf>
    <xf numFmtId="4" fontId="3" fillId="9" borderId="19" xfId="0" applyNumberFormat="1" applyFont="1" applyFill="1" applyBorder="1" applyAlignment="1" applyProtection="1">
      <alignment horizontal="right"/>
      <protection locked="0"/>
    </xf>
    <xf numFmtId="0" fontId="26" fillId="0" borderId="0" xfId="0" applyFont="1"/>
    <xf numFmtId="4" fontId="26" fillId="0" borderId="0" xfId="0" applyNumberFormat="1" applyFont="1"/>
    <xf numFmtId="0" fontId="26" fillId="0" borderId="0" xfId="0" applyFont="1" applyFill="1"/>
    <xf numFmtId="4" fontId="26" fillId="0" borderId="0" xfId="0" applyNumberFormat="1" applyFont="1" applyFill="1"/>
    <xf numFmtId="0" fontId="0" fillId="0" borderId="0" xfId="0" applyFont="1" applyFill="1"/>
    <xf numFmtId="4" fontId="0" fillId="0" borderId="0" xfId="0" applyNumberFormat="1" applyFont="1" applyFill="1"/>
    <xf numFmtId="0" fontId="0" fillId="0" borderId="0" xfId="0" applyFont="1" applyFill="1" applyAlignment="1"/>
    <xf numFmtId="0" fontId="3" fillId="17" borderId="16" xfId="0" applyFont="1" applyFill="1" applyBorder="1" applyAlignment="1" applyProtection="1">
      <alignment horizontal="center" vertical="center"/>
    </xf>
    <xf numFmtId="0" fontId="3" fillId="17" borderId="10" xfId="0" applyFont="1" applyFill="1" applyBorder="1" applyAlignment="1" applyProtection="1">
      <alignment horizontal="center" vertical="center" wrapText="1"/>
    </xf>
    <xf numFmtId="0" fontId="3" fillId="17" borderId="19" xfId="0" applyFont="1" applyFill="1" applyBorder="1" applyAlignment="1" applyProtection="1">
      <alignment horizontal="center" vertical="center" wrapText="1"/>
    </xf>
    <xf numFmtId="0" fontId="11" fillId="17" borderId="10" xfId="10" applyFont="1" applyFill="1" applyBorder="1" applyAlignment="1" applyProtection="1">
      <alignment vertical="center" wrapText="1"/>
    </xf>
    <xf numFmtId="4" fontId="3" fillId="17" borderId="32" xfId="0" applyNumberFormat="1" applyFont="1" applyFill="1" applyBorder="1" applyAlignment="1" applyProtection="1">
      <alignment horizontal="center" vertical="center" wrapText="1"/>
    </xf>
    <xf numFmtId="4" fontId="3" fillId="17" borderId="10" xfId="0" applyNumberFormat="1" applyFont="1" applyFill="1" applyBorder="1" applyAlignment="1" applyProtection="1">
      <alignment horizontal="right" vertical="center" wrapText="1"/>
    </xf>
    <xf numFmtId="0" fontId="3" fillId="17" borderId="16" xfId="0" applyFont="1" applyFill="1" applyBorder="1" applyProtection="1"/>
    <xf numFmtId="0" fontId="3" fillId="17" borderId="10" xfId="0" applyFont="1" applyFill="1" applyBorder="1" applyAlignment="1" applyProtection="1">
      <alignment horizontal="center"/>
    </xf>
    <xf numFmtId="0" fontId="3" fillId="17" borderId="19" xfId="0" applyFont="1" applyFill="1" applyBorder="1" applyProtection="1"/>
    <xf numFmtId="4" fontId="3" fillId="17" borderId="32" xfId="0" applyNumberFormat="1" applyFont="1" applyFill="1" applyBorder="1" applyProtection="1"/>
    <xf numFmtId="4" fontId="3" fillId="17" borderId="10" xfId="0" applyNumberFormat="1" applyFont="1" applyFill="1" applyBorder="1" applyAlignment="1" applyProtection="1">
      <alignment horizontal="right"/>
    </xf>
    <xf numFmtId="0" fontId="2" fillId="16" borderId="17" xfId="0" applyFont="1" applyFill="1" applyBorder="1" applyProtection="1"/>
    <xf numFmtId="0" fontId="2" fillId="16" borderId="3" xfId="0" applyFont="1" applyFill="1" applyBorder="1" applyAlignment="1" applyProtection="1">
      <alignment horizontal="center"/>
    </xf>
    <xf numFmtId="0" fontId="2" fillId="16" borderId="20" xfId="0" applyFont="1" applyFill="1" applyBorder="1" applyProtection="1"/>
    <xf numFmtId="0" fontId="33" fillId="16" borderId="3" xfId="0" applyFont="1" applyFill="1" applyBorder="1" applyAlignment="1" applyProtection="1">
      <alignment horizontal="left" wrapText="1"/>
    </xf>
    <xf numFmtId="4" fontId="2" fillId="16" borderId="28" xfId="0" applyNumberFormat="1" applyFont="1" applyFill="1" applyBorder="1" applyProtection="1"/>
    <xf numFmtId="4" fontId="2" fillId="16" borderId="10" xfId="0" applyNumberFormat="1" applyFont="1" applyFill="1" applyBorder="1" applyAlignment="1" applyProtection="1">
      <alignment horizontal="right"/>
    </xf>
    <xf numFmtId="0" fontId="1" fillId="16" borderId="3" xfId="10" applyFont="1" applyFill="1" applyBorder="1" applyAlignment="1" applyProtection="1">
      <alignment vertical="center" wrapText="1"/>
    </xf>
    <xf numFmtId="4" fontId="2" fillId="16" borderId="27" xfId="0" applyNumberFormat="1" applyFont="1" applyFill="1" applyBorder="1" applyAlignment="1" applyProtection="1">
      <alignment horizontal="right"/>
    </xf>
    <xf numFmtId="0" fontId="3" fillId="17" borderId="17" xfId="0" applyFont="1" applyFill="1" applyBorder="1" applyProtection="1"/>
    <xf numFmtId="0" fontId="3" fillId="17" borderId="3" xfId="0" applyFont="1" applyFill="1" applyBorder="1" applyAlignment="1" applyProtection="1">
      <alignment horizontal="center"/>
    </xf>
    <xf numFmtId="0" fontId="3" fillId="17" borderId="20" xfId="0" applyFont="1" applyFill="1" applyBorder="1" applyProtection="1"/>
    <xf numFmtId="0" fontId="32" fillId="17" borderId="3" xfId="0" applyFont="1" applyFill="1" applyBorder="1" applyAlignment="1" applyProtection="1">
      <alignment horizontal="left" wrapText="1"/>
    </xf>
    <xf numFmtId="4" fontId="3" fillId="17" borderId="28" xfId="0" applyNumberFormat="1" applyFont="1" applyFill="1" applyBorder="1" applyProtection="1"/>
    <xf numFmtId="0" fontId="11" fillId="17" borderId="3" xfId="10" applyFont="1" applyFill="1" applyBorder="1" applyAlignment="1" applyProtection="1">
      <alignment vertical="center" wrapText="1"/>
    </xf>
    <xf numFmtId="0" fontId="0" fillId="0" borderId="8" xfId="0" applyBorder="1" applyProtection="1"/>
    <xf numFmtId="0" fontId="0" fillId="0" borderId="1" xfId="0" applyBorder="1" applyProtection="1"/>
    <xf numFmtId="0" fontId="26" fillId="17" borderId="36" xfId="0" applyFont="1" applyFill="1" applyBorder="1" applyAlignment="1" applyProtection="1">
      <alignment wrapText="1"/>
    </xf>
    <xf numFmtId="0" fontId="0" fillId="17" borderId="36" xfId="0" applyFill="1" applyBorder="1" applyProtection="1"/>
    <xf numFmtId="4" fontId="2" fillId="17" borderId="37" xfId="0" applyNumberFormat="1" applyFont="1" applyFill="1" applyBorder="1" applyAlignment="1" applyProtection="1">
      <alignment horizontal="right"/>
    </xf>
    <xf numFmtId="0" fontId="32" fillId="18" borderId="18" xfId="0" applyFont="1" applyFill="1" applyBorder="1" applyAlignment="1">
      <alignment horizontal="left"/>
    </xf>
    <xf numFmtId="0" fontId="32" fillId="18" borderId="18" xfId="0" applyFont="1" applyFill="1" applyBorder="1" applyAlignment="1">
      <alignment horizontal="justify"/>
    </xf>
    <xf numFmtId="0" fontId="32" fillId="18" borderId="3" xfId="0" applyFont="1" applyFill="1" applyBorder="1" applyAlignment="1">
      <alignment horizontal="left"/>
    </xf>
    <xf numFmtId="0" fontId="32" fillId="18" borderId="3" xfId="0" applyFont="1" applyFill="1" applyBorder="1" applyAlignment="1">
      <alignment horizontal="justify"/>
    </xf>
    <xf numFmtId="0" fontId="16" fillId="18" borderId="8" xfId="0" applyFont="1" applyFill="1" applyBorder="1"/>
    <xf numFmtId="0" fontId="19" fillId="18" borderId="1" xfId="0" applyFont="1" applyFill="1" applyBorder="1" applyAlignment="1">
      <alignment horizontal="center" vertical="center"/>
    </xf>
    <xf numFmtId="171" fontId="19" fillId="0" borderId="10" xfId="12" applyNumberFormat="1" applyFont="1" applyFill="1" applyBorder="1" applyAlignment="1" applyProtection="1">
      <alignment vertical="center" wrapText="1"/>
    </xf>
    <xf numFmtId="171" fontId="19" fillId="0" borderId="11" xfId="12" applyNumberFormat="1" applyFont="1" applyFill="1" applyBorder="1" applyAlignment="1" applyProtection="1">
      <alignment vertical="center" wrapText="1"/>
    </xf>
    <xf numFmtId="171" fontId="19" fillId="0" borderId="3" xfId="12" applyNumberFormat="1" applyFont="1" applyFill="1" applyBorder="1" applyAlignment="1" applyProtection="1">
      <alignment vertical="center" wrapText="1"/>
    </xf>
    <xf numFmtId="171" fontId="19" fillId="0" borderId="27" xfId="12" applyNumberFormat="1" applyFont="1" applyFill="1" applyBorder="1" applyAlignment="1" applyProtection="1">
      <alignment vertical="center" wrapText="1"/>
    </xf>
    <xf numFmtId="171" fontId="16" fillId="0" borderId="3" xfId="12" applyNumberFormat="1" applyFont="1" applyFill="1" applyBorder="1" applyAlignment="1" applyProtection="1">
      <alignment vertical="center" wrapText="1"/>
    </xf>
    <xf numFmtId="171" fontId="16" fillId="0" borderId="27" xfId="12" applyNumberFormat="1" applyFont="1" applyFill="1" applyBorder="1" applyAlignment="1" applyProtection="1">
      <alignment vertical="center" wrapText="1"/>
    </xf>
    <xf numFmtId="171" fontId="16" fillId="0" borderId="36" xfId="12" applyNumberFormat="1" applyFont="1" applyFill="1" applyBorder="1" applyAlignment="1" applyProtection="1">
      <alignment vertical="center" wrapText="1"/>
    </xf>
    <xf numFmtId="171" fontId="16" fillId="0" borderId="15" xfId="12" applyNumberFormat="1" applyFont="1" applyFill="1" applyBorder="1" applyAlignment="1" applyProtection="1">
      <alignment vertical="center" wrapText="1"/>
    </xf>
    <xf numFmtId="4" fontId="11" fillId="0" borderId="3" xfId="0" applyNumberFormat="1" applyFont="1" applyFill="1" applyBorder="1" applyProtection="1">
      <protection locked="0"/>
    </xf>
    <xf numFmtId="172" fontId="1" fillId="0" borderId="3" xfId="10" applyNumberFormat="1" applyFont="1" applyFill="1" applyBorder="1" applyAlignment="1" applyProtection="1">
      <alignment vertical="center" wrapText="1"/>
      <protection locked="0"/>
    </xf>
    <xf numFmtId="0" fontId="1" fillId="0" borderId="3" xfId="0" applyFont="1" applyFill="1" applyBorder="1" applyAlignment="1" applyProtection="1">
      <alignment horizontal="right"/>
      <protection locked="0"/>
    </xf>
    <xf numFmtId="0" fontId="1" fillId="0" borderId="3" xfId="10" applyFont="1" applyFill="1" applyBorder="1" applyAlignment="1" applyProtection="1">
      <alignment horizontal="right" vertical="center" wrapText="1"/>
      <protection locked="0"/>
    </xf>
    <xf numFmtId="4" fontId="11" fillId="0" borderId="23" xfId="0" applyNumberFormat="1" applyFont="1" applyFill="1" applyBorder="1" applyProtection="1"/>
    <xf numFmtId="4" fontId="11" fillId="0" borderId="10" xfId="0" applyNumberFormat="1" applyFont="1" applyFill="1" applyBorder="1" applyProtection="1"/>
    <xf numFmtId="4" fontId="11" fillId="0" borderId="3" xfId="0" applyNumberFormat="1" applyFont="1" applyFill="1" applyBorder="1" applyProtection="1"/>
    <xf numFmtId="4" fontId="1" fillId="0" borderId="3" xfId="0" applyNumberFormat="1" applyFont="1" applyFill="1" applyBorder="1" applyProtection="1"/>
    <xf numFmtId="170" fontId="11" fillId="0" borderId="3" xfId="0" applyNumberFormat="1" applyFont="1" applyFill="1" applyBorder="1" applyProtection="1"/>
    <xf numFmtId="170" fontId="4" fillId="0" borderId="3" xfId="10" applyNumberFormat="1" applyFill="1" applyBorder="1" applyProtection="1"/>
    <xf numFmtId="170" fontId="11" fillId="0" borderId="3" xfId="10" applyNumberFormat="1" applyFont="1" applyFill="1" applyBorder="1" applyProtection="1"/>
    <xf numFmtId="170" fontId="1" fillId="0" borderId="3" xfId="0" applyNumberFormat="1" applyFont="1" applyFill="1" applyBorder="1" applyProtection="1"/>
    <xf numFmtId="4" fontId="1" fillId="0" borderId="22" xfId="0" applyNumberFormat="1" applyFont="1" applyFill="1" applyBorder="1" applyProtection="1"/>
    <xf numFmtId="4" fontId="1" fillId="0" borderId="10" xfId="0" applyNumberFormat="1" applyFont="1" applyFill="1" applyBorder="1" applyProtection="1"/>
    <xf numFmtId="0" fontId="4" fillId="0" borderId="3" xfId="10" applyFont="1" applyFill="1" applyBorder="1" applyAlignment="1" applyProtection="1">
      <alignment vertical="center" wrapText="1"/>
    </xf>
    <xf numFmtId="0" fontId="4" fillId="0" borderId="3" xfId="10" applyFont="1" applyFill="1" applyBorder="1" applyAlignment="1" applyProtection="1">
      <alignment wrapText="1"/>
    </xf>
    <xf numFmtId="0" fontId="1" fillId="0" borderId="3" xfId="10" applyFont="1" applyFill="1" applyBorder="1" applyAlignment="1" applyProtection="1">
      <alignment horizontal="right" wrapText="1"/>
    </xf>
    <xf numFmtId="0" fontId="1" fillId="0" borderId="3" xfId="0" applyFont="1" applyFill="1" applyBorder="1" applyProtection="1"/>
    <xf numFmtId="0" fontId="0" fillId="0" borderId="0" xfId="0" applyProtection="1">
      <protection locked="0"/>
    </xf>
    <xf numFmtId="0" fontId="9" fillId="0" borderId="0" xfId="0" applyFont="1" applyAlignment="1" applyProtection="1">
      <alignment horizontal="center" vertical="center"/>
      <protection locked="0"/>
    </xf>
    <xf numFmtId="0" fontId="10" fillId="0" borderId="21" xfId="10" applyFont="1" applyFill="1" applyBorder="1" applyAlignment="1" applyProtection="1">
      <alignment horizontal="center" vertical="center"/>
      <protection locked="0"/>
    </xf>
    <xf numFmtId="0" fontId="10" fillId="0" borderId="22" xfId="1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protection locked="0"/>
    </xf>
    <xf numFmtId="0" fontId="11" fillId="0" borderId="23" xfId="0" applyFont="1" applyFill="1" applyBorder="1" applyAlignment="1" applyProtection="1">
      <alignment horizontal="center" wrapText="1"/>
      <protection locked="0"/>
    </xf>
    <xf numFmtId="0" fontId="19" fillId="0" borderId="16" xfId="10" applyFont="1" applyFill="1" applyBorder="1" applyAlignment="1" applyProtection="1">
      <alignment horizontal="left" vertical="center" wrapText="1"/>
      <protection locked="0"/>
    </xf>
    <xf numFmtId="0" fontId="19" fillId="0" borderId="10" xfId="10" applyFont="1" applyFill="1" applyBorder="1" applyAlignment="1" applyProtection="1">
      <alignment vertical="center" wrapText="1"/>
      <protection locked="0"/>
    </xf>
    <xf numFmtId="0" fontId="19" fillId="0" borderId="17" xfId="10" applyFont="1" applyFill="1" applyBorder="1" applyAlignment="1" applyProtection="1">
      <alignment horizontal="left" vertical="center" wrapText="1"/>
      <protection locked="0"/>
    </xf>
    <xf numFmtId="0" fontId="19" fillId="0" borderId="3" xfId="10" applyFont="1" applyFill="1" applyBorder="1" applyAlignment="1" applyProtection="1">
      <alignment vertical="center" wrapText="1"/>
      <protection locked="0"/>
    </xf>
    <xf numFmtId="0" fontId="16" fillId="0" borderId="17" xfId="10" applyFont="1" applyFill="1" applyBorder="1" applyAlignment="1" applyProtection="1">
      <alignment horizontal="left" vertical="center" wrapText="1"/>
      <protection locked="0"/>
    </xf>
    <xf numFmtId="0" fontId="16" fillId="0" borderId="3" xfId="10" applyFont="1" applyFill="1" applyBorder="1" applyAlignment="1" applyProtection="1">
      <alignment vertical="center" wrapText="1"/>
      <protection locked="0"/>
    </xf>
    <xf numFmtId="0" fontId="16" fillId="0" borderId="35" xfId="10" applyFont="1" applyFill="1" applyBorder="1" applyAlignment="1" applyProtection="1">
      <alignment horizontal="left" vertical="center" wrapText="1"/>
      <protection locked="0"/>
    </xf>
    <xf numFmtId="0" fontId="16" fillId="0" borderId="36" xfId="10" applyFont="1" applyFill="1" applyBorder="1" applyAlignment="1" applyProtection="1">
      <alignment vertical="center" wrapText="1"/>
      <protection locked="0"/>
    </xf>
    <xf numFmtId="0" fontId="1" fillId="0" borderId="10" xfId="10" applyFont="1" applyFill="1" applyBorder="1" applyAlignment="1" applyProtection="1">
      <alignment vertical="center" wrapText="1"/>
      <protection locked="0"/>
    </xf>
    <xf numFmtId="0" fontId="11" fillId="0" borderId="10" xfId="10" applyFont="1" applyFill="1" applyBorder="1" applyAlignment="1" applyProtection="1">
      <alignment vertical="center" wrapText="1"/>
      <protection locked="0"/>
    </xf>
    <xf numFmtId="0" fontId="1" fillId="0" borderId="3" xfId="10" applyFont="1" applyFill="1" applyBorder="1" applyProtection="1">
      <protection locked="0"/>
    </xf>
    <xf numFmtId="0" fontId="1" fillId="0" borderId="18" xfId="10" applyFont="1" applyFill="1" applyBorder="1" applyProtection="1">
      <protection locked="0"/>
    </xf>
    <xf numFmtId="0" fontId="1" fillId="0" borderId="3" xfId="10" applyFont="1" applyFill="1" applyBorder="1" applyAlignment="1" applyProtection="1">
      <alignment wrapText="1"/>
      <protection locked="0"/>
    </xf>
    <xf numFmtId="0" fontId="1" fillId="0" borderId="3" xfId="10" applyFont="1" applyFill="1" applyBorder="1" applyAlignment="1" applyProtection="1">
      <alignment horizontal="justify"/>
      <protection locked="0"/>
    </xf>
    <xf numFmtId="0" fontId="37" fillId="0" borderId="21" xfId="10" applyFont="1" applyFill="1" applyBorder="1" applyAlignment="1" applyProtection="1">
      <alignment horizontal="center"/>
      <protection locked="0"/>
    </xf>
    <xf numFmtId="0" fontId="37" fillId="0" borderId="22" xfId="10" applyFont="1" applyFill="1" applyBorder="1" applyAlignment="1" applyProtection="1">
      <alignment horizontal="center" wrapText="1"/>
      <protection locked="0"/>
    </xf>
    <xf numFmtId="0" fontId="37" fillId="0" borderId="22" xfId="10" applyFont="1" applyFill="1" applyBorder="1" applyAlignment="1" applyProtection="1">
      <alignment horizontal="justify"/>
      <protection locked="0"/>
    </xf>
    <xf numFmtId="0" fontId="1" fillId="0" borderId="22" xfId="10" applyFont="1" applyFill="1" applyBorder="1" applyAlignment="1" applyProtection="1">
      <alignment horizontal="center"/>
      <protection locked="0"/>
    </xf>
    <xf numFmtId="0" fontId="1" fillId="0" borderId="22" xfId="10" applyFont="1" applyFill="1" applyBorder="1" applyAlignment="1" applyProtection="1">
      <alignment horizontal="center" wrapText="1"/>
      <protection locked="0"/>
    </xf>
    <xf numFmtId="0" fontId="30" fillId="0" borderId="23" xfId="10" applyFont="1" applyFill="1" applyBorder="1" applyAlignment="1" applyProtection="1">
      <alignment horizontal="center" wrapText="1"/>
      <protection locked="0"/>
    </xf>
    <xf numFmtId="4" fontId="0" fillId="0" borderId="0" xfId="0" applyNumberFormat="1" applyProtection="1">
      <protection locked="0"/>
    </xf>
    <xf numFmtId="0" fontId="8" fillId="0" borderId="0" xfId="0" applyFont="1" applyBorder="1" applyAlignment="1" applyProtection="1">
      <alignment horizontal="left" vertical="center" wrapText="1"/>
      <protection locked="0"/>
    </xf>
    <xf numFmtId="0" fontId="9" fillId="0" borderId="0" xfId="0" applyFont="1" applyAlignment="1" applyProtection="1">
      <alignment horizontal="justify" vertical="center"/>
      <protection locked="0"/>
    </xf>
    <xf numFmtId="164" fontId="0" fillId="0" borderId="0" xfId="12" applyFont="1" applyProtection="1">
      <protection locked="0"/>
    </xf>
    <xf numFmtId="0" fontId="11" fillId="0" borderId="0" xfId="0" applyFont="1" applyProtection="1">
      <protection locked="0"/>
    </xf>
    <xf numFmtId="0" fontId="33" fillId="0" borderId="3" xfId="0" applyFont="1" applyFill="1" applyBorder="1" applyAlignment="1">
      <alignment horizontal="left" wrapText="1"/>
    </xf>
    <xf numFmtId="0" fontId="16" fillId="0" borderId="3" xfId="10" applyFont="1" applyFill="1" applyBorder="1" applyAlignment="1">
      <alignment vertical="center" wrapText="1"/>
    </xf>
    <xf numFmtId="4" fontId="2" fillId="9" borderId="28" xfId="0" applyNumberFormat="1" applyFont="1" applyFill="1" applyBorder="1" applyProtection="1"/>
    <xf numFmtId="0" fontId="2" fillId="9" borderId="17" xfId="0" applyFont="1" applyFill="1" applyBorder="1" applyProtection="1"/>
    <xf numFmtId="0" fontId="2" fillId="9" borderId="3" xfId="0" applyFont="1" applyFill="1" applyBorder="1" applyAlignment="1" applyProtection="1">
      <alignment horizontal="center"/>
    </xf>
    <xf numFmtId="0" fontId="2" fillId="9" borderId="20" xfId="0" applyFont="1" applyFill="1" applyBorder="1" applyProtection="1"/>
    <xf numFmtId="4" fontId="2" fillId="9" borderId="10" xfId="0" applyNumberFormat="1" applyFont="1" applyFill="1" applyBorder="1" applyAlignment="1" applyProtection="1">
      <alignment horizontal="right"/>
    </xf>
    <xf numFmtId="0" fontId="1" fillId="9" borderId="3" xfId="10" applyFont="1" applyFill="1" applyBorder="1" applyAlignment="1" applyProtection="1">
      <alignment vertical="center" wrapText="1"/>
    </xf>
    <xf numFmtId="0" fontId="1" fillId="10" borderId="3" xfId="10" applyFont="1" applyFill="1" applyBorder="1" applyAlignment="1" applyProtection="1">
      <alignment vertical="center" wrapText="1"/>
    </xf>
    <xf numFmtId="0" fontId="3" fillId="17" borderId="3" xfId="0" applyFont="1" applyFill="1" applyBorder="1" applyAlignment="1" applyProtection="1">
      <alignment horizontal="center" vertical="center" wrapText="1"/>
    </xf>
    <xf numFmtId="4" fontId="3" fillId="17" borderId="3" xfId="0" applyNumberFormat="1" applyFont="1" applyFill="1" applyBorder="1" applyAlignment="1" applyProtection="1">
      <alignment horizontal="center" vertical="center" wrapText="1"/>
    </xf>
    <xf numFmtId="4" fontId="3" fillId="17" borderId="3" xfId="0" applyNumberFormat="1" applyFont="1" applyFill="1" applyBorder="1" applyAlignment="1" applyProtection="1">
      <alignment horizontal="right" vertical="center" wrapText="1"/>
    </xf>
    <xf numFmtId="0" fontId="3" fillId="21" borderId="10" xfId="0" applyFont="1" applyFill="1" applyBorder="1" applyAlignment="1" applyProtection="1">
      <alignment horizontal="center"/>
    </xf>
    <xf numFmtId="0" fontId="3" fillId="21" borderId="19" xfId="0" applyFont="1" applyFill="1" applyBorder="1" applyProtection="1"/>
    <xf numFmtId="0" fontId="11" fillId="21" borderId="10" xfId="10" applyFont="1" applyFill="1" applyBorder="1" applyAlignment="1" applyProtection="1">
      <alignment vertical="center" wrapText="1"/>
    </xf>
    <xf numFmtId="4" fontId="3" fillId="21" borderId="32" xfId="0" applyNumberFormat="1" applyFont="1" applyFill="1" applyBorder="1" applyProtection="1"/>
    <xf numFmtId="4" fontId="3" fillId="21" borderId="10" xfId="0" applyNumberFormat="1" applyFont="1" applyFill="1" applyBorder="1" applyAlignment="1" applyProtection="1">
      <alignment horizontal="right"/>
    </xf>
    <xf numFmtId="0" fontId="33" fillId="9" borderId="3" xfId="0" applyFont="1" applyFill="1" applyBorder="1" applyAlignment="1" applyProtection="1">
      <alignment horizontal="left" wrapText="1"/>
    </xf>
    <xf numFmtId="0" fontId="0" fillId="22" borderId="0" xfId="0" applyFont="1" applyFill="1"/>
    <xf numFmtId="0" fontId="26" fillId="22" borderId="0" xfId="0" applyFont="1" applyFill="1"/>
    <xf numFmtId="0" fontId="3" fillId="17" borderId="17" xfId="0" applyFont="1" applyFill="1" applyBorder="1" applyAlignment="1" applyProtection="1">
      <alignment horizontal="center" vertical="center"/>
    </xf>
    <xf numFmtId="49" fontId="33" fillId="16" borderId="3" xfId="0" applyNumberFormat="1" applyFont="1" applyFill="1" applyBorder="1" applyAlignment="1" applyProtection="1">
      <alignment horizontal="left" wrapText="1"/>
    </xf>
    <xf numFmtId="0" fontId="35" fillId="16" borderId="3" xfId="0" applyFont="1" applyFill="1" applyBorder="1" applyAlignment="1" applyProtection="1">
      <alignment vertical="center" wrapText="1"/>
    </xf>
    <xf numFmtId="0" fontId="33" fillId="16" borderId="10" xfId="0" applyFont="1" applyFill="1" applyBorder="1" applyAlignment="1" applyProtection="1">
      <alignment horizontal="left" wrapText="1"/>
    </xf>
    <xf numFmtId="0" fontId="32" fillId="0" borderId="3" xfId="0" applyFont="1" applyFill="1" applyBorder="1" applyAlignment="1" applyProtection="1">
      <alignment horizontal="left" wrapText="1"/>
      <protection locked="0"/>
    </xf>
    <xf numFmtId="0" fontId="11" fillId="17" borderId="17" xfId="10" applyFont="1" applyFill="1" applyBorder="1" applyAlignment="1" applyProtection="1">
      <alignment vertical="center" wrapText="1"/>
    </xf>
    <xf numFmtId="0" fontId="11" fillId="17" borderId="16" xfId="10" applyFont="1" applyFill="1" applyBorder="1" applyAlignment="1" applyProtection="1">
      <alignment vertical="center" wrapText="1"/>
    </xf>
    <xf numFmtId="0" fontId="11" fillId="21" borderId="16" xfId="10" applyFont="1" applyFill="1" applyBorder="1" applyAlignment="1" applyProtection="1">
      <alignment vertical="center" wrapText="1"/>
    </xf>
    <xf numFmtId="0" fontId="33" fillId="16" borderId="17" xfId="0" applyFont="1" applyFill="1" applyBorder="1" applyAlignment="1" applyProtection="1">
      <alignment horizontal="left" wrapText="1"/>
    </xf>
    <xf numFmtId="0" fontId="33" fillId="9" borderId="17" xfId="0" applyFont="1" applyFill="1" applyBorder="1" applyAlignment="1" applyProtection="1">
      <alignment horizontal="left" wrapText="1"/>
    </xf>
    <xf numFmtId="0" fontId="33" fillId="9" borderId="17" xfId="0" applyFont="1" applyFill="1" applyBorder="1" applyAlignment="1">
      <alignment horizontal="left" wrapText="1"/>
    </xf>
    <xf numFmtId="0" fontId="32" fillId="17" borderId="17" xfId="0" applyFont="1" applyFill="1" applyBorder="1" applyAlignment="1" applyProtection="1">
      <alignment horizontal="left" wrapText="1"/>
    </xf>
    <xf numFmtId="0" fontId="33" fillId="10" borderId="17" xfId="0" applyFont="1" applyFill="1" applyBorder="1" applyAlignment="1">
      <alignment horizontal="left" wrapText="1"/>
    </xf>
    <xf numFmtId="0" fontId="16" fillId="10" borderId="17" xfId="10" applyFont="1" applyFill="1" applyBorder="1" applyAlignment="1">
      <alignment vertical="center" wrapText="1"/>
    </xf>
    <xf numFmtId="0" fontId="33" fillId="16" borderId="17" xfId="0" applyFont="1" applyFill="1" applyBorder="1" applyAlignment="1">
      <alignment horizontal="left" wrapText="1"/>
    </xf>
    <xf numFmtId="0" fontId="33" fillId="10" borderId="35" xfId="0" applyFont="1" applyFill="1" applyBorder="1" applyAlignment="1">
      <alignment horizontal="left" wrapText="1"/>
    </xf>
    <xf numFmtId="0" fontId="16" fillId="0" borderId="3" xfId="0" applyFont="1" applyFill="1" applyBorder="1" applyAlignment="1" applyProtection="1">
      <alignment horizontal="left" vertical="center" wrapText="1"/>
      <protection locked="0"/>
    </xf>
    <xf numFmtId="0" fontId="16" fillId="17" borderId="3" xfId="0" applyFont="1" applyFill="1" applyBorder="1" applyAlignment="1" applyProtection="1">
      <alignment horizontal="center" vertical="center" wrapText="1"/>
      <protection locked="0"/>
    </xf>
    <xf numFmtId="0" fontId="19" fillId="17" borderId="3" xfId="0" applyFont="1" applyFill="1" applyBorder="1" applyAlignment="1" applyProtection="1">
      <alignment horizontal="center" vertical="center" wrapText="1"/>
      <protection locked="0"/>
    </xf>
    <xf numFmtId="0" fontId="16" fillId="17" borderId="3" xfId="0" applyFont="1" applyFill="1" applyBorder="1" applyAlignment="1" applyProtection="1">
      <alignment horizontal="center" vertical="center"/>
      <protection locked="0"/>
    </xf>
    <xf numFmtId="0" fontId="19" fillId="17" borderId="3" xfId="0" applyFont="1" applyFill="1" applyBorder="1" applyAlignment="1" applyProtection="1">
      <alignment horizontal="center" vertical="center"/>
      <protection locked="0"/>
    </xf>
    <xf numFmtId="0" fontId="38" fillId="0" borderId="0" xfId="10" applyFont="1" applyFill="1" applyBorder="1" applyAlignment="1" applyProtection="1">
      <alignment horizontal="left"/>
      <protection locked="0"/>
    </xf>
    <xf numFmtId="171" fontId="38" fillId="0" borderId="0" xfId="12" applyNumberFormat="1" applyFont="1" applyFill="1" applyBorder="1" applyAlignment="1" applyProtection="1">
      <alignment horizontal="right"/>
    </xf>
    <xf numFmtId="0" fontId="32" fillId="0" borderId="17" xfId="0" applyFont="1" applyFill="1" applyBorder="1" applyAlignment="1" applyProtection="1">
      <alignment horizontal="left" wrapText="1"/>
      <protection locked="0"/>
    </xf>
    <xf numFmtId="171" fontId="32" fillId="0" borderId="3" xfId="12" applyNumberFormat="1" applyFont="1" applyFill="1" applyBorder="1" applyAlignment="1" applyProtection="1">
      <alignment horizontal="right" wrapText="1"/>
      <protection locked="0"/>
    </xf>
    <xf numFmtId="171" fontId="32" fillId="0" borderId="27" xfId="12" applyNumberFormat="1" applyFont="1" applyFill="1" applyBorder="1" applyAlignment="1" applyProtection="1">
      <alignment horizontal="right" wrapText="1"/>
      <protection locked="0"/>
    </xf>
    <xf numFmtId="0" fontId="11" fillId="0" borderId="17" xfId="10" applyFont="1" applyFill="1" applyBorder="1" applyAlignment="1" applyProtection="1">
      <alignment vertical="center" wrapText="1"/>
    </xf>
    <xf numFmtId="0" fontId="11" fillId="0" borderId="3" xfId="10" applyFont="1" applyFill="1" applyBorder="1" applyAlignment="1" applyProtection="1">
      <alignment vertical="center" wrapText="1"/>
    </xf>
    <xf numFmtId="171" fontId="11" fillId="0" borderId="3" xfId="12" applyNumberFormat="1" applyFont="1" applyFill="1" applyBorder="1" applyAlignment="1" applyProtection="1">
      <alignment horizontal="right" vertical="center" wrapText="1"/>
    </xf>
    <xf numFmtId="171" fontId="11" fillId="0" borderId="27" xfId="12" applyNumberFormat="1" applyFont="1" applyFill="1" applyBorder="1" applyAlignment="1" applyProtection="1">
      <alignment horizontal="right" vertical="center" wrapText="1"/>
    </xf>
    <xf numFmtId="0" fontId="11" fillId="0" borderId="16" xfId="10" applyFont="1" applyFill="1" applyBorder="1" applyAlignment="1" applyProtection="1">
      <alignment vertical="center" wrapText="1"/>
    </xf>
    <xf numFmtId="0" fontId="11" fillId="0" borderId="10" xfId="10" applyFont="1" applyFill="1" applyBorder="1" applyAlignment="1" applyProtection="1">
      <alignment vertical="center" wrapText="1"/>
    </xf>
    <xf numFmtId="171" fontId="11" fillId="0" borderId="10" xfId="12" applyNumberFormat="1" applyFont="1" applyFill="1" applyBorder="1" applyAlignment="1" applyProtection="1">
      <alignment horizontal="right" vertical="center" wrapText="1"/>
    </xf>
    <xf numFmtId="171" fontId="11" fillId="0" borderId="11" xfId="12" applyNumberFormat="1" applyFont="1" applyFill="1" applyBorder="1" applyAlignment="1" applyProtection="1">
      <alignment horizontal="right" vertical="center" wrapText="1"/>
    </xf>
    <xf numFmtId="0" fontId="33" fillId="0" borderId="17" xfId="0" applyFont="1" applyFill="1" applyBorder="1" applyAlignment="1" applyProtection="1">
      <alignment horizontal="left" wrapText="1"/>
    </xf>
    <xf numFmtId="0" fontId="33" fillId="0" borderId="3" xfId="0" applyFont="1" applyFill="1" applyBorder="1" applyAlignment="1" applyProtection="1">
      <alignment horizontal="left" wrapText="1"/>
    </xf>
    <xf numFmtId="171" fontId="33" fillId="0" borderId="3" xfId="12" applyNumberFormat="1" applyFont="1" applyFill="1" applyBorder="1" applyAlignment="1" applyProtection="1">
      <alignment horizontal="right" wrapText="1"/>
    </xf>
    <xf numFmtId="171" fontId="33" fillId="0" borderId="27" xfId="12" applyNumberFormat="1" applyFont="1" applyFill="1" applyBorder="1" applyAlignment="1" applyProtection="1">
      <alignment horizontal="right" wrapText="1"/>
    </xf>
    <xf numFmtId="0" fontId="16" fillId="0" borderId="17" xfId="10" applyFont="1" applyFill="1" applyBorder="1" applyAlignment="1">
      <alignment vertical="center" wrapText="1"/>
    </xf>
    <xf numFmtId="171" fontId="16" fillId="0" borderId="3" xfId="12" applyNumberFormat="1" applyFont="1" applyFill="1" applyBorder="1" applyAlignment="1">
      <alignment horizontal="right" vertical="center" wrapText="1"/>
    </xf>
    <xf numFmtId="171" fontId="16" fillId="0" borderId="27" xfId="12" applyNumberFormat="1" applyFont="1" applyFill="1" applyBorder="1" applyAlignment="1">
      <alignment horizontal="right" vertical="center" wrapText="1"/>
    </xf>
    <xf numFmtId="0" fontId="33" fillId="0" borderId="17" xfId="0" applyFont="1" applyFill="1" applyBorder="1" applyAlignment="1">
      <alignment horizontal="left" wrapText="1"/>
    </xf>
    <xf numFmtId="171" fontId="33" fillId="0" borderId="3" xfId="12" applyNumberFormat="1" applyFont="1" applyFill="1" applyBorder="1" applyAlignment="1">
      <alignment horizontal="right" wrapText="1"/>
    </xf>
    <xf numFmtId="171" fontId="33" fillId="0" borderId="27" xfId="12" applyNumberFormat="1" applyFont="1" applyFill="1" applyBorder="1" applyAlignment="1">
      <alignment horizontal="right" wrapText="1"/>
    </xf>
    <xf numFmtId="49" fontId="33" fillId="0" borderId="17" xfId="0" applyNumberFormat="1" applyFont="1" applyFill="1" applyBorder="1" applyAlignment="1" applyProtection="1">
      <alignment horizontal="left" wrapText="1"/>
    </xf>
    <xf numFmtId="49" fontId="33" fillId="0" borderId="3" xfId="0" applyNumberFormat="1" applyFont="1" applyFill="1" applyBorder="1" applyAlignment="1" applyProtection="1">
      <alignment horizontal="left" wrapText="1"/>
    </xf>
    <xf numFmtId="0" fontId="32" fillId="0" borderId="17" xfId="0" applyFont="1" applyFill="1" applyBorder="1" applyAlignment="1" applyProtection="1">
      <alignment horizontal="left" wrapText="1"/>
    </xf>
    <xf numFmtId="0" fontId="32" fillId="0" borderId="3" xfId="0" applyFont="1" applyFill="1" applyBorder="1" applyAlignment="1" applyProtection="1">
      <alignment horizontal="left" wrapText="1"/>
    </xf>
    <xf numFmtId="171" fontId="32" fillId="0" borderId="3" xfId="12" applyNumberFormat="1" applyFont="1" applyFill="1" applyBorder="1" applyAlignment="1" applyProtection="1">
      <alignment horizontal="right" wrapText="1"/>
    </xf>
    <xf numFmtId="171" fontId="32" fillId="0" borderId="27" xfId="12" applyNumberFormat="1" applyFont="1" applyFill="1" applyBorder="1" applyAlignment="1" applyProtection="1">
      <alignment horizontal="right" wrapText="1"/>
    </xf>
    <xf numFmtId="0" fontId="35" fillId="0" borderId="17" xfId="0" applyFont="1" applyFill="1" applyBorder="1" applyAlignment="1" applyProtection="1">
      <alignment vertical="center" wrapText="1"/>
    </xf>
    <xf numFmtId="0" fontId="35" fillId="0" borderId="3" xfId="0" applyFont="1" applyFill="1" applyBorder="1" applyAlignment="1" applyProtection="1">
      <alignment vertical="center" wrapText="1"/>
    </xf>
    <xf numFmtId="171" fontId="35" fillId="0" borderId="3" xfId="12" applyNumberFormat="1" applyFont="1" applyFill="1" applyBorder="1" applyAlignment="1" applyProtection="1">
      <alignment horizontal="right" vertical="center" wrapText="1"/>
    </xf>
    <xf numFmtId="171" fontId="35" fillId="0" borderId="27" xfId="12" applyNumberFormat="1" applyFont="1" applyFill="1" applyBorder="1" applyAlignment="1" applyProtection="1">
      <alignment horizontal="right" vertical="center" wrapText="1"/>
    </xf>
    <xf numFmtId="0" fontId="33" fillId="0" borderId="16" xfId="0" applyFont="1" applyFill="1" applyBorder="1" applyAlignment="1" applyProtection="1">
      <alignment horizontal="left" wrapText="1"/>
    </xf>
    <xf numFmtId="0" fontId="33" fillId="0" borderId="10" xfId="0" applyFont="1" applyFill="1" applyBorder="1" applyAlignment="1" applyProtection="1">
      <alignment horizontal="left" wrapText="1"/>
    </xf>
    <xf numFmtId="171" fontId="33" fillId="0" borderId="10" xfId="12" applyNumberFormat="1" applyFont="1" applyFill="1" applyBorder="1" applyAlignment="1" applyProtection="1">
      <alignment horizontal="right" wrapText="1"/>
    </xf>
    <xf numFmtId="171" fontId="33" fillId="0" borderId="11" xfId="12" applyNumberFormat="1" applyFont="1" applyFill="1" applyBorder="1" applyAlignment="1" applyProtection="1">
      <alignment horizontal="right" wrapText="1"/>
    </xf>
    <xf numFmtId="0" fontId="33" fillId="0" borderId="35" xfId="0" applyFont="1" applyFill="1" applyBorder="1" applyAlignment="1">
      <alignment horizontal="left" wrapText="1"/>
    </xf>
    <xf numFmtId="0" fontId="33" fillId="0" borderId="36" xfId="0" applyFont="1" applyFill="1" applyBorder="1" applyAlignment="1">
      <alignment horizontal="left" wrapText="1"/>
    </xf>
    <xf numFmtId="171" fontId="33" fillId="0" borderId="36" xfId="12" applyNumberFormat="1" applyFont="1" applyFill="1" applyBorder="1" applyAlignment="1">
      <alignment horizontal="right" wrapText="1"/>
    </xf>
    <xf numFmtId="171" fontId="33" fillId="0" borderId="15" xfId="12" applyNumberFormat="1" applyFont="1" applyFill="1" applyBorder="1" applyAlignment="1">
      <alignment horizontal="right" wrapText="1"/>
    </xf>
    <xf numFmtId="0" fontId="1" fillId="0" borderId="3" xfId="10" applyFont="1" applyFill="1" applyBorder="1" applyAlignment="1" applyProtection="1">
      <alignment vertical="center" wrapText="1"/>
    </xf>
    <xf numFmtId="0" fontId="19" fillId="0" borderId="17" xfId="10" applyFont="1" applyFill="1" applyBorder="1" applyAlignment="1" applyProtection="1">
      <alignment vertical="center" wrapText="1"/>
    </xf>
    <xf numFmtId="0" fontId="19" fillId="0" borderId="16" xfId="10" applyFont="1" applyFill="1" applyBorder="1" applyAlignment="1" applyProtection="1">
      <alignment vertical="center" wrapText="1"/>
    </xf>
    <xf numFmtId="0" fontId="16" fillId="9" borderId="3" xfId="10" applyFont="1" applyFill="1" applyBorder="1" applyAlignment="1" applyProtection="1">
      <alignment vertical="center" wrapText="1"/>
    </xf>
    <xf numFmtId="0" fontId="33" fillId="10" borderId="3" xfId="0" applyFont="1" applyFill="1" applyBorder="1" applyAlignment="1" applyProtection="1">
      <alignment horizontal="left" wrapText="1"/>
    </xf>
    <xf numFmtId="0" fontId="16" fillId="10" borderId="3" xfId="10" applyFont="1" applyFill="1" applyBorder="1" applyAlignment="1" applyProtection="1">
      <alignment vertical="center" wrapText="1"/>
    </xf>
    <xf numFmtId="4" fontId="2" fillId="0" borderId="10" xfId="0" applyNumberFormat="1" applyFont="1" applyFill="1" applyBorder="1" applyAlignment="1" applyProtection="1">
      <alignment horizontal="right"/>
    </xf>
    <xf numFmtId="4" fontId="2" fillId="10" borderId="10" xfId="0" applyNumberFormat="1" applyFont="1" applyFill="1" applyBorder="1" applyAlignment="1" applyProtection="1">
      <alignment horizontal="right"/>
    </xf>
    <xf numFmtId="4" fontId="2" fillId="0" borderId="11" xfId="0" applyNumberFormat="1" applyFont="1" applyFill="1" applyBorder="1" applyAlignment="1" applyProtection="1">
      <alignment horizontal="right"/>
    </xf>
    <xf numFmtId="0" fontId="2" fillId="0" borderId="17" xfId="0" applyFont="1" applyFill="1" applyBorder="1" applyProtection="1"/>
    <xf numFmtId="0" fontId="2" fillId="0" borderId="3" xfId="0" applyFont="1" applyFill="1" applyBorder="1" applyAlignment="1" applyProtection="1">
      <alignment horizontal="center"/>
    </xf>
    <xf numFmtId="0" fontId="2" fillId="0" borderId="20" xfId="0" applyFont="1" applyFill="1" applyBorder="1" applyProtection="1"/>
    <xf numFmtId="4" fontId="2" fillId="0" borderId="28" xfId="0" applyNumberFormat="1" applyFont="1" applyFill="1" applyBorder="1" applyProtection="1"/>
    <xf numFmtId="0" fontId="2" fillId="10" borderId="17" xfId="0" applyFont="1" applyFill="1" applyBorder="1" applyProtection="1"/>
    <xf numFmtId="0" fontId="2" fillId="10" borderId="3" xfId="0" applyFont="1" applyFill="1" applyBorder="1" applyAlignment="1" applyProtection="1">
      <alignment horizontal="center"/>
    </xf>
    <xf numFmtId="0" fontId="2" fillId="10" borderId="20" xfId="0" applyFont="1" applyFill="1" applyBorder="1" applyProtection="1"/>
    <xf numFmtId="4" fontId="2" fillId="10" borderId="28" xfId="0" applyNumberFormat="1" applyFont="1" applyFill="1" applyBorder="1" applyProtection="1"/>
    <xf numFmtId="0" fontId="2" fillId="9" borderId="3" xfId="0" applyFont="1" applyFill="1" applyBorder="1" applyProtection="1"/>
    <xf numFmtId="0" fontId="2" fillId="0" borderId="3" xfId="0" applyFont="1" applyFill="1" applyBorder="1" applyProtection="1"/>
    <xf numFmtId="0" fontId="2" fillId="10" borderId="3" xfId="0" applyFont="1" applyFill="1" applyBorder="1" applyProtection="1"/>
    <xf numFmtId="0" fontId="41" fillId="14" borderId="34" xfId="25" applyFill="1" applyBorder="1" applyAlignment="1">
      <alignment horizontal="left" wrapText="1"/>
    </xf>
    <xf numFmtId="0" fontId="42" fillId="0" borderId="0" xfId="0" applyFont="1" applyFill="1"/>
    <xf numFmtId="4" fontId="42" fillId="0" borderId="0" xfId="0" applyNumberFormat="1" applyFont="1" applyFill="1"/>
    <xf numFmtId="4" fontId="43" fillId="0" borderId="28" xfId="0" applyNumberFormat="1" applyFont="1" applyFill="1" applyBorder="1" applyProtection="1"/>
    <xf numFmtId="4" fontId="43" fillId="0" borderId="10" xfId="0" applyNumberFormat="1" applyFont="1" applyFill="1" applyBorder="1" applyAlignment="1" applyProtection="1">
      <alignment horizontal="right"/>
    </xf>
    <xf numFmtId="0" fontId="44" fillId="0" borderId="3" xfId="0" applyFont="1" applyFill="1" applyBorder="1" applyAlignment="1" applyProtection="1">
      <alignment horizontal="left" wrapText="1"/>
    </xf>
    <xf numFmtId="3" fontId="16" fillId="0" borderId="0" xfId="0" applyNumberFormat="1" applyFont="1" applyFill="1" applyAlignment="1">
      <alignment horizontal="right"/>
    </xf>
    <xf numFmtId="3" fontId="19" fillId="7" borderId="4" xfId="0" applyNumberFormat="1" applyFont="1" applyFill="1" applyBorder="1" applyAlignment="1">
      <alignment horizontal="right"/>
    </xf>
    <xf numFmtId="3" fontId="19" fillId="7" borderId="13" xfId="0" applyNumberFormat="1" applyFont="1" applyFill="1" applyBorder="1" applyAlignment="1">
      <alignment horizontal="right"/>
    </xf>
    <xf numFmtId="3" fontId="19" fillId="18" borderId="3" xfId="0" applyNumberFormat="1" applyFont="1" applyFill="1" applyBorder="1" applyAlignment="1">
      <alignment horizontal="right"/>
    </xf>
    <xf numFmtId="0" fontId="33" fillId="9" borderId="3" xfId="0" applyFont="1" applyFill="1" applyBorder="1" applyAlignment="1">
      <alignment horizontal="left"/>
    </xf>
    <xf numFmtId="0" fontId="33" fillId="9" borderId="3" xfId="0" applyFont="1" applyFill="1" applyBorder="1" applyAlignment="1">
      <alignment horizontal="justify"/>
    </xf>
    <xf numFmtId="3" fontId="16" fillId="18" borderId="3" xfId="0" applyNumberFormat="1" applyFont="1" applyFill="1" applyBorder="1" applyAlignment="1">
      <alignment horizontal="right"/>
    </xf>
    <xf numFmtId="3" fontId="16" fillId="9" borderId="3" xfId="0" applyNumberFormat="1" applyFont="1" applyFill="1" applyBorder="1" applyAlignment="1">
      <alignment horizontal="right"/>
    </xf>
    <xf numFmtId="3" fontId="16" fillId="0" borderId="3" xfId="0" applyNumberFormat="1" applyFont="1" applyFill="1" applyBorder="1" applyAlignment="1">
      <alignment horizontal="right"/>
    </xf>
    <xf numFmtId="3" fontId="16" fillId="0" borderId="0" xfId="0" applyNumberFormat="1" applyFont="1" applyFill="1" applyBorder="1" applyAlignment="1">
      <alignment horizontal="right"/>
    </xf>
    <xf numFmtId="3" fontId="19" fillId="18" borderId="9" xfId="0" applyNumberFormat="1" applyFont="1" applyFill="1" applyBorder="1" applyAlignment="1">
      <alignment horizontal="right" vertical="center"/>
    </xf>
    <xf numFmtId="3" fontId="16" fillId="0" borderId="26" xfId="0" applyNumberFormat="1" applyFont="1" applyFill="1" applyBorder="1" applyAlignment="1">
      <alignment horizontal="right"/>
    </xf>
    <xf numFmtId="3" fontId="11" fillId="17" borderId="17" xfId="10" applyNumberFormat="1" applyFont="1" applyFill="1" applyBorder="1" applyAlignment="1" applyProtection="1">
      <alignment horizontal="right" vertical="center" wrapText="1"/>
    </xf>
    <xf numFmtId="3" fontId="11" fillId="17" borderId="16" xfId="10" applyNumberFormat="1" applyFont="1" applyFill="1" applyBorder="1" applyAlignment="1" applyProtection="1">
      <alignment horizontal="right" vertical="center" wrapText="1"/>
    </xf>
    <xf numFmtId="3" fontId="11" fillId="21" borderId="16" xfId="10" applyNumberFormat="1" applyFont="1" applyFill="1" applyBorder="1" applyAlignment="1" applyProtection="1">
      <alignment horizontal="right" vertical="center" wrapText="1"/>
    </xf>
    <xf numFmtId="3" fontId="33" fillId="16" borderId="17" xfId="0" applyNumberFormat="1" applyFont="1" applyFill="1" applyBorder="1" applyAlignment="1" applyProtection="1">
      <alignment horizontal="right" wrapText="1"/>
    </xf>
    <xf numFmtId="3" fontId="33" fillId="9" borderId="17" xfId="0" applyNumberFormat="1" applyFont="1" applyFill="1" applyBorder="1" applyAlignment="1" applyProtection="1">
      <alignment horizontal="right" wrapText="1"/>
    </xf>
    <xf numFmtId="3" fontId="16" fillId="0" borderId="17" xfId="10" applyNumberFormat="1" applyFont="1" applyFill="1" applyBorder="1" applyAlignment="1">
      <alignment horizontal="right" vertical="center" wrapText="1"/>
    </xf>
    <xf numFmtId="3" fontId="33" fillId="0" borderId="17" xfId="0" applyNumberFormat="1" applyFont="1" applyFill="1" applyBorder="1" applyAlignment="1">
      <alignment horizontal="right" wrapText="1"/>
    </xf>
    <xf numFmtId="3" fontId="33" fillId="0" borderId="17" xfId="0" applyNumberFormat="1" applyFont="1" applyFill="1" applyBorder="1" applyAlignment="1" applyProtection="1">
      <alignment horizontal="right" wrapText="1"/>
    </xf>
    <xf numFmtId="3" fontId="32" fillId="17" borderId="17" xfId="0" applyNumberFormat="1" applyFont="1" applyFill="1" applyBorder="1" applyAlignment="1" applyProtection="1">
      <alignment horizontal="right" wrapText="1"/>
    </xf>
    <xf numFmtId="0" fontId="45" fillId="0" borderId="17" xfId="0" applyFont="1" applyFill="1" applyBorder="1" applyAlignment="1" applyProtection="1">
      <alignment vertical="center" wrapText="1"/>
    </xf>
    <xf numFmtId="3" fontId="35" fillId="0" borderId="17" xfId="0" applyNumberFormat="1" applyFont="1" applyFill="1" applyBorder="1" applyAlignment="1" applyProtection="1">
      <alignment horizontal="right" vertical="center" wrapText="1"/>
    </xf>
    <xf numFmtId="3" fontId="33" fillId="0" borderId="16" xfId="0" applyNumberFormat="1" applyFont="1" applyFill="1" applyBorder="1" applyAlignment="1" applyProtection="1">
      <alignment horizontal="right" wrapText="1"/>
    </xf>
    <xf numFmtId="3" fontId="33" fillId="10" borderId="17" xfId="0" applyNumberFormat="1" applyFont="1" applyFill="1" applyBorder="1" applyAlignment="1">
      <alignment horizontal="right" wrapText="1"/>
    </xf>
    <xf numFmtId="3" fontId="33" fillId="9" borderId="17" xfId="0" applyNumberFormat="1" applyFont="1" applyFill="1" applyBorder="1" applyAlignment="1">
      <alignment horizontal="right" wrapText="1"/>
    </xf>
    <xf numFmtId="3" fontId="33" fillId="16" borderId="17" xfId="0" applyNumberFormat="1" applyFont="1" applyFill="1" applyBorder="1" applyAlignment="1">
      <alignment horizontal="right" wrapText="1"/>
    </xf>
    <xf numFmtId="3" fontId="16" fillId="10" borderId="17" xfId="10" applyNumberFormat="1" applyFont="1" applyFill="1" applyBorder="1" applyAlignment="1">
      <alignment horizontal="right" vertical="center" wrapText="1"/>
    </xf>
    <xf numFmtId="3" fontId="33" fillId="10" borderId="35" xfId="0" applyNumberFormat="1" applyFont="1" applyFill="1" applyBorder="1" applyAlignment="1">
      <alignment horizontal="right" wrapText="1"/>
    </xf>
    <xf numFmtId="3" fontId="16" fillId="0" borderId="3" xfId="13" applyNumberFormat="1" applyFont="1" applyFill="1" applyBorder="1" applyAlignment="1" applyProtection="1">
      <alignment horizontal="right" vertical="center" wrapText="1"/>
      <protection locked="0"/>
    </xf>
    <xf numFmtId="3" fontId="16" fillId="0" borderId="3" xfId="13" applyNumberFormat="1" applyFont="1" applyFill="1" applyBorder="1" applyAlignment="1">
      <alignment horizontal="right" vertical="center" wrapText="1"/>
    </xf>
    <xf numFmtId="3" fontId="19" fillId="17" borderId="3" xfId="13" applyNumberFormat="1" applyFont="1" applyFill="1" applyBorder="1" applyAlignment="1" applyProtection="1">
      <alignment horizontal="right" vertical="center" wrapText="1"/>
      <protection locked="0"/>
    </xf>
    <xf numFmtId="3" fontId="19" fillId="17" borderId="3" xfId="13" applyNumberFormat="1" applyFont="1" applyFill="1" applyBorder="1" applyAlignment="1">
      <alignment horizontal="right" vertical="center" wrapText="1"/>
    </xf>
    <xf numFmtId="3" fontId="19" fillId="17" borderId="3" xfId="13" applyNumberFormat="1" applyFont="1" applyFill="1" applyBorder="1" applyAlignment="1" applyProtection="1">
      <alignment horizontal="right" vertical="center"/>
      <protection locked="0"/>
    </xf>
    <xf numFmtId="3" fontId="19" fillId="17" borderId="3" xfId="13" applyNumberFormat="1" applyFont="1" applyFill="1" applyBorder="1" applyAlignment="1">
      <alignment horizontal="right" vertical="center"/>
    </xf>
    <xf numFmtId="3" fontId="16" fillId="0" borderId="0" xfId="13" applyNumberFormat="1" applyFont="1" applyFill="1" applyBorder="1" applyAlignment="1">
      <alignment horizontal="right" vertical="center"/>
    </xf>
    <xf numFmtId="3" fontId="16" fillId="0" borderId="0" xfId="13" applyNumberFormat="1" applyFont="1" applyFill="1" applyBorder="1" applyAlignment="1">
      <alignment horizontal="right"/>
    </xf>
    <xf numFmtId="3" fontId="16" fillId="0" borderId="31" xfId="0" applyNumberFormat="1" applyFont="1" applyFill="1" applyBorder="1" applyAlignment="1">
      <alignment horizontal="right"/>
    </xf>
    <xf numFmtId="3" fontId="21" fillId="0" borderId="31" xfId="0" applyNumberFormat="1" applyFont="1" applyFill="1" applyBorder="1" applyAlignment="1">
      <alignment horizontal="right"/>
    </xf>
    <xf numFmtId="0" fontId="46" fillId="0" borderId="0" xfId="0" applyFont="1" applyAlignment="1">
      <alignment horizontal="left"/>
    </xf>
    <xf numFmtId="0" fontId="0" fillId="0" borderId="0" xfId="0" applyAlignment="1">
      <alignment horizontal="left" vertical="center"/>
    </xf>
    <xf numFmtId="0" fontId="0" fillId="0" borderId="0" xfId="0" applyAlignment="1">
      <alignment horizontal="left"/>
    </xf>
    <xf numFmtId="0" fontId="46" fillId="0" borderId="0" xfId="0" applyFont="1" applyAlignment="1">
      <alignment horizontal="left" vertical="center"/>
    </xf>
    <xf numFmtId="0" fontId="0" fillId="0" borderId="0" xfId="0" applyAlignment="1">
      <alignment vertical="center"/>
    </xf>
    <xf numFmtId="0" fontId="29" fillId="14" borderId="0" xfId="0"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0" borderId="14" xfId="0" applyFont="1" applyFill="1" applyBorder="1" applyAlignment="1">
      <alignment horizontal="center"/>
    </xf>
    <xf numFmtId="0" fontId="3" fillId="0" borderId="8" xfId="0" applyFont="1" applyFill="1" applyBorder="1" applyAlignment="1">
      <alignment horizontal="center"/>
    </xf>
    <xf numFmtId="0" fontId="3" fillId="0" borderId="1" xfId="0" applyFont="1" applyFill="1" applyBorder="1" applyAlignment="1">
      <alignment horizontal="center"/>
    </xf>
    <xf numFmtId="0" fontId="3" fillId="0" borderId="6" xfId="0" applyFont="1" applyFill="1" applyBorder="1" applyAlignment="1">
      <alignment horizontal="center"/>
    </xf>
    <xf numFmtId="0" fontId="2" fillId="0" borderId="2" xfId="0" applyFont="1" applyFill="1" applyBorder="1" applyAlignment="1">
      <alignment horizontal="left"/>
    </xf>
    <xf numFmtId="0" fontId="2" fillId="0" borderId="7" xfId="0" applyFont="1" applyFill="1" applyBorder="1" applyAlignment="1">
      <alignment horizontal="left"/>
    </xf>
    <xf numFmtId="0" fontId="3" fillId="0" borderId="5" xfId="0" applyFont="1" applyFill="1" applyBorder="1" applyAlignment="1">
      <alignment horizontal="left"/>
    </xf>
    <xf numFmtId="0" fontId="3" fillId="0" borderId="0" xfId="0" applyFont="1" applyFill="1" applyBorder="1" applyAlignment="1">
      <alignment horizontal="left"/>
    </xf>
    <xf numFmtId="0" fontId="3" fillId="0" borderId="8" xfId="0" applyFont="1" applyFill="1" applyBorder="1" applyAlignment="1">
      <alignment horizontal="left"/>
    </xf>
    <xf numFmtId="0" fontId="3" fillId="0" borderId="1" xfId="0" applyFont="1" applyFill="1" applyBorder="1" applyAlignment="1">
      <alignment horizontal="left"/>
    </xf>
    <xf numFmtId="4" fontId="3" fillId="0" borderId="4" xfId="0" applyNumberFormat="1" applyFont="1" applyFill="1" applyBorder="1" applyAlignment="1">
      <alignment horizontal="right" vertical="center" wrapText="1"/>
    </xf>
    <xf numFmtId="4" fontId="3" fillId="0" borderId="26" xfId="0" applyNumberFormat="1" applyFont="1" applyFill="1" applyBorder="1" applyAlignment="1">
      <alignment horizontal="right" vertical="center" wrapText="1"/>
    </xf>
    <xf numFmtId="4" fontId="3" fillId="11" borderId="4" xfId="0" applyNumberFormat="1" applyFont="1" applyFill="1" applyBorder="1" applyAlignment="1">
      <alignment horizontal="right" vertical="center" wrapText="1"/>
    </xf>
    <xf numFmtId="4" fontId="3" fillId="11" borderId="26" xfId="0" applyNumberFormat="1" applyFont="1" applyFill="1" applyBorder="1" applyAlignment="1">
      <alignment horizontal="right" vertical="center" wrapText="1"/>
    </xf>
    <xf numFmtId="0" fontId="19" fillId="0" borderId="4"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5" xfId="0" applyFont="1" applyFill="1" applyBorder="1" applyAlignment="1">
      <alignment horizontal="justify" vertical="center" wrapText="1"/>
    </xf>
    <xf numFmtId="0" fontId="19" fillId="0" borderId="7"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26" xfId="0" applyFont="1" applyFill="1" applyBorder="1" applyAlignment="1">
      <alignment horizontal="justify" vertical="center" wrapText="1"/>
    </xf>
    <xf numFmtId="4" fontId="3" fillId="0" borderId="4" xfId="0" applyNumberFormat="1" applyFont="1" applyFill="1" applyBorder="1" applyAlignment="1">
      <alignment horizontal="center" vertical="center" wrapText="1"/>
    </xf>
    <xf numFmtId="4" fontId="3" fillId="0" borderId="2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0" fillId="0" borderId="0" xfId="0" applyAlignment="1">
      <alignment horizontal="left" vertical="center"/>
    </xf>
    <xf numFmtId="0" fontId="26" fillId="0" borderId="0" xfId="0" applyFont="1" applyAlignment="1">
      <alignment horizontal="left" vertical="center"/>
    </xf>
    <xf numFmtId="0" fontId="26" fillId="0" borderId="0" xfId="0" applyFont="1" applyAlignment="1">
      <alignment horizontal="left"/>
    </xf>
    <xf numFmtId="0" fontId="26"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14" fontId="8" fillId="0" borderId="0" xfId="0" applyNumberFormat="1" applyFont="1" applyAlignment="1">
      <alignment horizontal="center" vertical="center"/>
    </xf>
    <xf numFmtId="0" fontId="9" fillId="0" borderId="0" xfId="0" applyFont="1" applyAlignment="1">
      <alignment horizontal="left" vertical="center" wrapText="1"/>
    </xf>
    <xf numFmtId="0" fontId="8" fillId="2"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28" fillId="0" borderId="0" xfId="0" applyFont="1" applyAlignment="1">
      <alignment horizontal="left" vertical="center"/>
    </xf>
    <xf numFmtId="0" fontId="8" fillId="0" borderId="0" xfId="0" applyFont="1" applyAlignment="1">
      <alignment horizontal="left" wrapText="1"/>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xf>
    <xf numFmtId="0" fontId="17" fillId="0" borderId="12" xfId="0" applyFont="1" applyFill="1" applyBorder="1" applyAlignment="1">
      <alignment horizontal="center"/>
    </xf>
    <xf numFmtId="0" fontId="17" fillId="0" borderId="13" xfId="0" applyFont="1" applyFill="1" applyBorder="1" applyAlignment="1">
      <alignment horizontal="center"/>
    </xf>
    <xf numFmtId="0" fontId="17" fillId="0" borderId="14" xfId="0" applyFont="1" applyFill="1" applyBorder="1" applyAlignment="1">
      <alignment horizontal="center"/>
    </xf>
    <xf numFmtId="0" fontId="18" fillId="0" borderId="5" xfId="0" applyFont="1" applyFill="1" applyBorder="1" applyAlignment="1">
      <alignment horizontal="center"/>
    </xf>
    <xf numFmtId="0" fontId="18" fillId="0" borderId="0" xfId="0" applyFont="1" applyFill="1" applyBorder="1" applyAlignment="1">
      <alignment horizontal="center"/>
    </xf>
    <xf numFmtId="0" fontId="18" fillId="0" borderId="24" xfId="0" applyFont="1" applyFill="1" applyBorder="1" applyAlignment="1">
      <alignment horizontal="center"/>
    </xf>
    <xf numFmtId="0" fontId="18" fillId="0" borderId="8" xfId="0" applyFont="1" applyFill="1" applyBorder="1" applyAlignment="1">
      <alignment horizontal="center"/>
    </xf>
    <xf numFmtId="0" fontId="18" fillId="0" borderId="1" xfId="0" applyFont="1" applyFill="1" applyBorder="1" applyAlignment="1">
      <alignment horizontal="center"/>
    </xf>
    <xf numFmtId="0" fontId="18" fillId="0" borderId="6" xfId="0" applyFont="1" applyFill="1" applyBorder="1" applyAlignment="1">
      <alignment horizontal="center"/>
    </xf>
    <xf numFmtId="0" fontId="19" fillId="7" borderId="4" xfId="0" applyFont="1" applyFill="1" applyBorder="1" applyAlignment="1">
      <alignment horizontal="center" vertical="center" wrapText="1"/>
    </xf>
    <xf numFmtId="0" fontId="19" fillId="7" borderId="26" xfId="0" applyFont="1" applyFill="1" applyBorder="1" applyAlignment="1">
      <alignment horizontal="center" vertical="center" wrapText="1"/>
    </xf>
    <xf numFmtId="3" fontId="19" fillId="7" borderId="4" xfId="0" applyNumberFormat="1" applyFont="1" applyFill="1" applyBorder="1" applyAlignment="1">
      <alignment horizontal="right" vertical="center" wrapText="1"/>
    </xf>
    <xf numFmtId="3" fontId="19" fillId="7" borderId="26" xfId="0" applyNumberFormat="1" applyFont="1" applyFill="1" applyBorder="1" applyAlignment="1">
      <alignment horizontal="right" vertical="center" wrapText="1"/>
    </xf>
    <xf numFmtId="3" fontId="19" fillId="7" borderId="25" xfId="0" applyNumberFormat="1" applyFont="1" applyFill="1" applyBorder="1" applyAlignment="1">
      <alignment horizontal="right"/>
    </xf>
    <xf numFmtId="3" fontId="19" fillId="7" borderId="2" xfId="0" applyNumberFormat="1" applyFont="1" applyFill="1" applyBorder="1" applyAlignment="1">
      <alignment horizontal="right"/>
    </xf>
    <xf numFmtId="3" fontId="19" fillId="7" borderId="7" xfId="0" applyNumberFormat="1" applyFont="1" applyFill="1" applyBorder="1" applyAlignment="1">
      <alignment horizontal="right"/>
    </xf>
    <xf numFmtId="3" fontId="19" fillId="7" borderId="4" xfId="0" applyNumberFormat="1" applyFont="1" applyFill="1" applyBorder="1" applyAlignment="1">
      <alignment horizontal="right" wrapText="1"/>
    </xf>
    <xf numFmtId="3" fontId="19" fillId="7" borderId="26" xfId="0" applyNumberFormat="1" applyFont="1" applyFill="1" applyBorder="1" applyAlignment="1">
      <alignment horizontal="right" wrapText="1"/>
    </xf>
    <xf numFmtId="4" fontId="16" fillId="0" borderId="4" xfId="0" applyNumberFormat="1" applyFont="1" applyFill="1" applyBorder="1" applyAlignment="1">
      <alignment horizontal="center" wrapText="1"/>
    </xf>
    <xf numFmtId="4" fontId="16" fillId="0" borderId="9" xfId="0" applyNumberFormat="1" applyFont="1" applyFill="1" applyBorder="1" applyAlignment="1">
      <alignment horizontal="center" wrapText="1"/>
    </xf>
    <xf numFmtId="0" fontId="1" fillId="0" borderId="0" xfId="0" applyFont="1" applyAlignment="1" applyProtection="1">
      <alignment horizontal="center"/>
      <protection locked="0"/>
    </xf>
    <xf numFmtId="0" fontId="9" fillId="0" borderId="0" xfId="0" applyFont="1" applyAlignment="1" applyProtection="1">
      <alignment horizontal="left" vertical="center" wrapText="1"/>
      <protection locked="0"/>
    </xf>
    <xf numFmtId="0" fontId="25"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8" fillId="0" borderId="0" xfId="0" applyFont="1" applyBorder="1" applyAlignment="1" applyProtection="1">
      <alignment horizontal="left" wrapText="1"/>
      <protection locked="0"/>
    </xf>
    <xf numFmtId="0" fontId="11" fillId="0" borderId="0" xfId="0" applyFont="1" applyAlignment="1" applyProtection="1">
      <alignment horizontal="center"/>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0" xfId="0" applyAlignment="1" applyProtection="1">
      <alignment horizontal="center"/>
      <protection locked="0"/>
    </xf>
    <xf numFmtId="0" fontId="8" fillId="0" borderId="0" xfId="0" applyFont="1" applyAlignment="1" applyProtection="1">
      <alignment horizontal="center" vertical="center" wrapText="1"/>
      <protection locked="0"/>
    </xf>
    <xf numFmtId="14" fontId="25"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wrapText="1"/>
      <protection locked="0"/>
    </xf>
  </cellXfs>
  <cellStyles count="26">
    <cellStyle name="Euro" xfId="1"/>
    <cellStyle name="Excel Built-in Normal" xfId="2"/>
    <cellStyle name="Hipervínculo" xfId="25" builtinId="8"/>
    <cellStyle name="Millares" xfId="12" builtinId="3"/>
    <cellStyle name="Millares 2" xfId="3"/>
    <cellStyle name="Millares 3" xfId="4"/>
    <cellStyle name="Moneda" xfId="13" builtinId="4"/>
    <cellStyle name="Moneda 2" xfId="5"/>
    <cellStyle name="Moneda 3" xfId="6"/>
    <cellStyle name="Moneda 4" xfId="7"/>
    <cellStyle name="Nivel 1,2.3,5,6,9" xfId="15"/>
    <cellStyle name="Nivel 4" xfId="16"/>
    <cellStyle name="Nivel 7" xfId="17"/>
    <cellStyle name="Normal" xfId="0" builtinId="0"/>
    <cellStyle name="Normal 2" xfId="8"/>
    <cellStyle name="Normal 2 2" xfId="14"/>
    <cellStyle name="Normal 2 2 2" xfId="19"/>
    <cellStyle name="Normal 2 2 4" xfId="20"/>
    <cellStyle name="Normal 2 3" xfId="18"/>
    <cellStyle name="Normal 2 4" xfId="21"/>
    <cellStyle name="Normal 3" xfId="9"/>
    <cellStyle name="Normal 3 2" xfId="22"/>
    <cellStyle name="Normal 4" xfId="23"/>
    <cellStyle name="Normal 4 2" xfId="24"/>
    <cellStyle name="Normal 5" xfId="10"/>
    <cellStyle name="Porcentaje 2" xfId="11"/>
  </cellStyles>
  <dxfs count="0"/>
  <tableStyles count="0" defaultTableStyle="TableStyleMedium2" defaultPivotStyle="PivotStyleLight16"/>
  <colors>
    <mruColors>
      <color rgb="FFFF66CC"/>
      <color rgb="FFFFCCFF"/>
      <color rgb="FFFFFFCC"/>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hyperlink" Target="#'LIQUIDACION PPTO 2020'!A1"/><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FLUJO DE CAJA'!A1"/><Relationship Id="rId5" Type="http://schemas.openxmlformats.org/officeDocument/2006/relationships/hyperlink" Target="#'PRESUPUESTO 2020'!A1"/><Relationship Id="rId4" Type="http://schemas.openxmlformats.org/officeDocument/2006/relationships/hyperlink" Target="#'PAA COMPRAS '!A1"/></Relationships>
</file>

<file path=xl/drawings/_rels/drawing2.xml.rels><?xml version="1.0" encoding="UTF-8" standalone="yes"?>
<Relationships xmlns="http://schemas.openxmlformats.org/package/2006/relationships"><Relationship Id="rId2" Type="http://schemas.openxmlformats.org/officeDocument/2006/relationships/hyperlink" Target="#'DATOS COLEGIO'!A1"/><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hyperlink" Target="#'DATOS COLEGIO'!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hyperlink" Target="#'DATOS COLEGIO'!A1"/><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hyperlink" Target="#'DATOS COLEGIO'!A1"/><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hyperlink" Target="#'DATOS COLEGIO'!A1"/><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1057275</xdr:colOff>
      <xdr:row>1</xdr:row>
      <xdr:rowOff>0</xdr:rowOff>
    </xdr:from>
    <xdr:to>
      <xdr:col>2</xdr:col>
      <xdr:colOff>2695575</xdr:colOff>
      <xdr:row>17</xdr:row>
      <xdr:rowOff>28575</xdr:rowOff>
    </xdr:to>
    <xdr:pic>
      <xdr:nvPicPr>
        <xdr:cNvPr id="2" name="rg_h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50" y="57150"/>
          <a:ext cx="5581650"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154211</xdr:colOff>
      <xdr:row>0</xdr:row>
      <xdr:rowOff>171450</xdr:rowOff>
    </xdr:from>
    <xdr:to>
      <xdr:col>1</xdr:col>
      <xdr:colOff>993880</xdr:colOff>
      <xdr:row>5</xdr:row>
      <xdr:rowOff>9525</xdr:rowOff>
    </xdr:to>
    <xdr:pic>
      <xdr:nvPicPr>
        <xdr:cNvPr id="3" name="Imagen 1">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58986" y="171450"/>
          <a:ext cx="839669" cy="790575"/>
        </a:xfrm>
        <a:prstGeom prst="smileyFace">
          <a:avLst/>
        </a:prstGeom>
        <a:solidFill>
          <a:srgbClr val="C0C0C0"/>
        </a:solidFill>
        <a:ln w="9525">
          <a:noFill/>
          <a:miter lim="800000"/>
          <a:headEnd/>
          <a:tailEnd/>
        </a:ln>
        <a:effectLst>
          <a:glow rad="139700">
            <a:schemeClr val="accent2">
              <a:satMod val="175000"/>
              <a:alpha val="40000"/>
            </a:schemeClr>
          </a:glow>
          <a:innerShdw blurRad="114300">
            <a:prstClr val="black"/>
          </a:innerShdw>
        </a:effectLst>
      </xdr:spPr>
    </xdr:pic>
    <xdr:clientData/>
  </xdr:twoCellAnchor>
  <xdr:oneCellAnchor>
    <xdr:from>
      <xdr:col>1</xdr:col>
      <xdr:colOff>1379220</xdr:colOff>
      <xdr:row>17</xdr:row>
      <xdr:rowOff>38100</xdr:rowOff>
    </xdr:from>
    <xdr:ext cx="5690414" cy="479823"/>
    <xdr:sp macro="" textlink="">
      <xdr:nvSpPr>
        <xdr:cNvPr id="4" name="16 Rectángulo">
          <a:extLst/>
        </xdr:cNvPr>
        <xdr:cNvSpPr/>
      </xdr:nvSpPr>
      <xdr:spPr>
        <a:xfrm>
          <a:off x="1483995" y="1657350"/>
          <a:ext cx="5690414" cy="479823"/>
        </a:xfrm>
        <a:prstGeom prst="rect">
          <a:avLst/>
        </a:prstGeom>
        <a:noFill/>
      </xdr:spPr>
      <xdr:txBody>
        <a:bodyPr wrap="square" lIns="91440" tIns="45720" rIns="91440" bIns="45720" anchor="ctr">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s-ES" sz="4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a:t>
          </a:r>
          <a:r>
            <a:rPr lang="es-ES" sz="3600" b="1"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rPr>
            <a:t>INFORMACION COLEGIO</a:t>
          </a:r>
        </a:p>
      </xdr:txBody>
    </xdr:sp>
    <xdr:clientData/>
  </xdr:oneCellAnchor>
  <xdr:twoCellAnchor>
    <xdr:from>
      <xdr:col>0</xdr:col>
      <xdr:colOff>76200</xdr:colOff>
      <xdr:row>34</xdr:row>
      <xdr:rowOff>85723</xdr:rowOff>
    </xdr:from>
    <xdr:to>
      <xdr:col>1</xdr:col>
      <xdr:colOff>3133724</xdr:colOff>
      <xdr:row>37</xdr:row>
      <xdr:rowOff>19048</xdr:rowOff>
    </xdr:to>
    <xdr:grpSp>
      <xdr:nvGrpSpPr>
        <xdr:cNvPr id="5" name="7 Grupo"/>
        <xdr:cNvGrpSpPr>
          <a:grpSpLocks/>
        </xdr:cNvGrpSpPr>
      </xdr:nvGrpSpPr>
      <xdr:grpSpPr bwMode="auto">
        <a:xfrm>
          <a:off x="76200" y="5114923"/>
          <a:ext cx="3159124" cy="504825"/>
          <a:chOff x="2481680" y="6344009"/>
          <a:chExt cx="1442620" cy="342900"/>
        </a:xfrm>
      </xdr:grpSpPr>
      <xdr:pic>
        <xdr:nvPicPr>
          <xdr:cNvPr id="6"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7" name="9 CuadroTexto">
            <a:hlinkClick xmlns:r="http://schemas.openxmlformats.org/officeDocument/2006/relationships" r:id="rId4"/>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PLAN</a:t>
            </a:r>
            <a:r>
              <a:rPr lang="es-ES" sz="1400" b="1" baseline="0">
                <a:latin typeface="Arial Rounded MT Bold" pitchFamily="34" charset="0"/>
              </a:rPr>
              <a:t> DE COMPRAS</a:t>
            </a:r>
            <a:endParaRPr lang="es-ES" sz="1400" b="1">
              <a:latin typeface="Arial Rounded MT Bold" pitchFamily="34" charset="0"/>
            </a:endParaRPr>
          </a:p>
        </xdr:txBody>
      </xdr:sp>
    </xdr:grpSp>
    <xdr:clientData/>
  </xdr:twoCellAnchor>
  <xdr:twoCellAnchor>
    <xdr:from>
      <xdr:col>2</xdr:col>
      <xdr:colOff>190500</xdr:colOff>
      <xdr:row>34</xdr:row>
      <xdr:rowOff>104775</xdr:rowOff>
    </xdr:from>
    <xdr:to>
      <xdr:col>2</xdr:col>
      <xdr:colOff>3352799</xdr:colOff>
      <xdr:row>37</xdr:row>
      <xdr:rowOff>76201</xdr:rowOff>
    </xdr:to>
    <xdr:grpSp>
      <xdr:nvGrpSpPr>
        <xdr:cNvPr id="8" name="7 Grupo"/>
        <xdr:cNvGrpSpPr>
          <a:grpSpLocks/>
        </xdr:cNvGrpSpPr>
      </xdr:nvGrpSpPr>
      <xdr:grpSpPr bwMode="auto">
        <a:xfrm>
          <a:off x="4241800" y="5133975"/>
          <a:ext cx="3162299" cy="542926"/>
          <a:chOff x="2481680" y="6344009"/>
          <a:chExt cx="1442620" cy="342900"/>
        </a:xfrm>
      </xdr:grpSpPr>
      <xdr:pic>
        <xdr:nvPicPr>
          <xdr:cNvPr id="9"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0" name="9 CuadroTexto">
            <a:hlinkClick xmlns:r="http://schemas.openxmlformats.org/officeDocument/2006/relationships" r:id="rId5"/>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PRESUPUESTO</a:t>
            </a:r>
          </a:p>
        </xdr:txBody>
      </xdr:sp>
    </xdr:grpSp>
    <xdr:clientData/>
  </xdr:twoCellAnchor>
  <xdr:twoCellAnchor>
    <xdr:from>
      <xdr:col>0</xdr:col>
      <xdr:colOff>95250</xdr:colOff>
      <xdr:row>38</xdr:row>
      <xdr:rowOff>123807</xdr:rowOff>
    </xdr:from>
    <xdr:to>
      <xdr:col>1</xdr:col>
      <xdr:colOff>3152774</xdr:colOff>
      <xdr:row>41</xdr:row>
      <xdr:rowOff>57131</xdr:rowOff>
    </xdr:to>
    <xdr:grpSp>
      <xdr:nvGrpSpPr>
        <xdr:cNvPr id="13" name="7 Grupo"/>
        <xdr:cNvGrpSpPr>
          <a:grpSpLocks/>
        </xdr:cNvGrpSpPr>
      </xdr:nvGrpSpPr>
      <xdr:grpSpPr bwMode="auto">
        <a:xfrm>
          <a:off x="95250" y="5915007"/>
          <a:ext cx="3159124" cy="504824"/>
          <a:chOff x="2481680" y="6344009"/>
          <a:chExt cx="1442620" cy="342900"/>
        </a:xfrm>
      </xdr:grpSpPr>
      <xdr:pic>
        <xdr:nvPicPr>
          <xdr:cNvPr id="14"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5" name="9 CuadroTexto">
            <a:hlinkClick xmlns:r="http://schemas.openxmlformats.org/officeDocument/2006/relationships" r:id="rId6"/>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FLUJO</a:t>
            </a:r>
            <a:r>
              <a:rPr lang="es-ES" sz="1400" b="1" baseline="0">
                <a:latin typeface="Arial Rounded MT Bold" pitchFamily="34" charset="0"/>
              </a:rPr>
              <a:t> DE CAJA</a:t>
            </a:r>
            <a:endParaRPr lang="es-ES" sz="1400" b="1">
              <a:latin typeface="Arial Rounded MT Bold" pitchFamily="34" charset="0"/>
            </a:endParaRPr>
          </a:p>
        </xdr:txBody>
      </xdr:sp>
    </xdr:grpSp>
    <xdr:clientData/>
  </xdr:twoCellAnchor>
  <xdr:twoCellAnchor>
    <xdr:from>
      <xdr:col>2</xdr:col>
      <xdr:colOff>180975</xdr:colOff>
      <xdr:row>38</xdr:row>
      <xdr:rowOff>152400</xdr:rowOff>
    </xdr:from>
    <xdr:to>
      <xdr:col>2</xdr:col>
      <xdr:colOff>3343274</xdr:colOff>
      <xdr:row>41</xdr:row>
      <xdr:rowOff>85725</xdr:rowOff>
    </xdr:to>
    <xdr:grpSp>
      <xdr:nvGrpSpPr>
        <xdr:cNvPr id="16" name="7 Grupo"/>
        <xdr:cNvGrpSpPr>
          <a:grpSpLocks/>
        </xdr:cNvGrpSpPr>
      </xdr:nvGrpSpPr>
      <xdr:grpSpPr bwMode="auto">
        <a:xfrm>
          <a:off x="4232275" y="5943600"/>
          <a:ext cx="3162299" cy="504825"/>
          <a:chOff x="2481680" y="6344009"/>
          <a:chExt cx="1442620" cy="342900"/>
        </a:xfrm>
      </xdr:grpSpPr>
      <xdr:pic>
        <xdr:nvPicPr>
          <xdr:cNvPr id="17"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8" name="9 CuadroTexto">
            <a:hlinkClick xmlns:r="http://schemas.openxmlformats.org/officeDocument/2006/relationships" r:id="rId7"/>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LIQUIDACION PRESUPUESTO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xdr:colOff>
      <xdr:row>6</xdr:row>
      <xdr:rowOff>0</xdr:rowOff>
    </xdr:from>
    <xdr:to>
      <xdr:col>14</xdr:col>
      <xdr:colOff>571501</xdr:colOff>
      <xdr:row>8</xdr:row>
      <xdr:rowOff>104775</xdr:rowOff>
    </xdr:to>
    <xdr:grpSp>
      <xdr:nvGrpSpPr>
        <xdr:cNvPr id="5" name="7 Grupo"/>
        <xdr:cNvGrpSpPr>
          <a:grpSpLocks/>
        </xdr:cNvGrpSpPr>
      </xdr:nvGrpSpPr>
      <xdr:grpSpPr bwMode="auto">
        <a:xfrm>
          <a:off x="11163301" y="1190625"/>
          <a:ext cx="2114550" cy="504825"/>
          <a:chOff x="2481680" y="6344009"/>
          <a:chExt cx="1442620" cy="342900"/>
        </a:xfrm>
      </xdr:grpSpPr>
      <xdr:pic>
        <xdr:nvPicPr>
          <xdr:cNvPr id="6"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7" name="9 CuadroTexto">
            <a:hlinkClick xmlns:r="http://schemas.openxmlformats.org/officeDocument/2006/relationships" r:id="rId2"/>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IR</a:t>
            </a:r>
            <a:r>
              <a:rPr lang="es-ES" sz="1400" b="1" baseline="0">
                <a:latin typeface="Arial Rounded MT Bold" pitchFamily="34" charset="0"/>
              </a:rPr>
              <a:t> AL INICIO</a:t>
            </a:r>
            <a:endParaRPr lang="es-ES" sz="1400" b="1">
              <a:latin typeface="Arial Rounded MT Bold"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134471</xdr:colOff>
      <xdr:row>4</xdr:row>
      <xdr:rowOff>100852</xdr:rowOff>
    </xdr:from>
    <xdr:to>
      <xdr:col>13</xdr:col>
      <xdr:colOff>705971</xdr:colOff>
      <xdr:row>7</xdr:row>
      <xdr:rowOff>3922</xdr:rowOff>
    </xdr:to>
    <xdr:grpSp>
      <xdr:nvGrpSpPr>
        <xdr:cNvPr id="2" name="7 Grupo"/>
        <xdr:cNvGrpSpPr>
          <a:grpSpLocks/>
        </xdr:cNvGrpSpPr>
      </xdr:nvGrpSpPr>
      <xdr:grpSpPr bwMode="auto">
        <a:xfrm>
          <a:off x="12483353" y="896470"/>
          <a:ext cx="2117912" cy="508187"/>
          <a:chOff x="2481680" y="6344009"/>
          <a:chExt cx="1442620" cy="342900"/>
        </a:xfrm>
      </xdr:grpSpPr>
      <xdr:pic>
        <xdr:nvPicPr>
          <xdr:cNvPr id="3"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4" name="9 CuadroTexto">
            <a:hlinkClick xmlns:r="http://schemas.openxmlformats.org/officeDocument/2006/relationships" r:id="rId2"/>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IR</a:t>
            </a:r>
            <a:r>
              <a:rPr lang="es-ES" sz="1400" b="1" baseline="0">
                <a:latin typeface="Arial Rounded MT Bold" pitchFamily="34" charset="0"/>
              </a:rPr>
              <a:t> AL INICIO</a:t>
            </a:r>
            <a:endParaRPr lang="es-ES" sz="1400" b="1">
              <a:latin typeface="Arial Rounded MT Bold"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285750</xdr:colOff>
      <xdr:row>4</xdr:row>
      <xdr:rowOff>0</xdr:rowOff>
    </xdr:from>
    <xdr:to>
      <xdr:col>8</xdr:col>
      <xdr:colOff>533400</xdr:colOff>
      <xdr:row>4</xdr:row>
      <xdr:rowOff>504825</xdr:rowOff>
    </xdr:to>
    <xdr:grpSp>
      <xdr:nvGrpSpPr>
        <xdr:cNvPr id="5" name="7 Grupo"/>
        <xdr:cNvGrpSpPr>
          <a:grpSpLocks/>
        </xdr:cNvGrpSpPr>
      </xdr:nvGrpSpPr>
      <xdr:grpSpPr bwMode="auto">
        <a:xfrm>
          <a:off x="8086725" y="762000"/>
          <a:ext cx="1971675" cy="504825"/>
          <a:chOff x="2481680" y="6344009"/>
          <a:chExt cx="1442620" cy="342900"/>
        </a:xfrm>
      </xdr:grpSpPr>
      <xdr:pic>
        <xdr:nvPicPr>
          <xdr:cNvPr id="6"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7" name="9 CuadroTexto">
            <a:hlinkClick xmlns:r="http://schemas.openxmlformats.org/officeDocument/2006/relationships" r:id="rId2"/>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IR</a:t>
            </a:r>
            <a:r>
              <a:rPr lang="es-ES" sz="1400" b="1" baseline="0">
                <a:latin typeface="Arial Rounded MT Bold" pitchFamily="34" charset="0"/>
              </a:rPr>
              <a:t> AL INICIO</a:t>
            </a:r>
            <a:endParaRPr lang="es-ES" sz="1400" b="1">
              <a:latin typeface="Arial Rounded MT Bold"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57151</xdr:colOff>
      <xdr:row>1</xdr:row>
      <xdr:rowOff>47625</xdr:rowOff>
    </xdr:from>
    <xdr:to>
      <xdr:col>15</xdr:col>
      <xdr:colOff>304800</xdr:colOff>
      <xdr:row>4</xdr:row>
      <xdr:rowOff>76200</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57151" y="123825"/>
          <a:ext cx="12725399" cy="257175"/>
        </a:xfrm>
        <a:prstGeom prst="rect">
          <a:avLst/>
        </a:prstGeom>
      </xdr:spPr>
      <xdr:txBody>
        <a:bodyPr wrap="none" fromWordArt="1">
          <a:prstTxWarp prst="textPlain">
            <a:avLst>
              <a:gd name="adj" fmla="val 50000"/>
            </a:avLst>
          </a:prstTxWarp>
        </a:bodyPr>
        <a:lstStyle/>
        <a:p>
          <a:pPr algn="ctr" rtl="0"/>
          <a:r>
            <a:rPr lang="es-ES" sz="1400" kern="10" spc="0" baseline="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FLUJO DE CAJA VIGENCIA</a:t>
          </a:r>
          <a:r>
            <a:rPr lang="es-ES" sz="1800" kern="10" spc="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 </a:t>
          </a:r>
          <a:r>
            <a:rPr lang="es-ES" sz="1400" kern="10" spc="0" baseline="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2021</a:t>
          </a:r>
        </a:p>
      </xdr:txBody>
    </xdr:sp>
    <xdr:clientData/>
  </xdr:twoCellAnchor>
  <xdr:twoCellAnchor>
    <xdr:from>
      <xdr:col>0</xdr:col>
      <xdr:colOff>457200</xdr:colOff>
      <xdr:row>1</xdr:row>
      <xdr:rowOff>47625</xdr:rowOff>
    </xdr:from>
    <xdr:to>
      <xdr:col>16</xdr:col>
      <xdr:colOff>600075</xdr:colOff>
      <xdr:row>4</xdr:row>
      <xdr:rowOff>76200</xdr:rowOff>
    </xdr:to>
    <xdr:sp macro="" textlink="">
      <xdr:nvSpPr>
        <xdr:cNvPr id="3" name="WordArt 1">
          <a:extLst>
            <a:ext uri="{FF2B5EF4-FFF2-40B4-BE49-F238E27FC236}">
              <a16:creationId xmlns:a16="http://schemas.microsoft.com/office/drawing/2014/main" id="{00000000-0008-0000-0200-000003000000}"/>
            </a:ext>
          </a:extLst>
        </xdr:cNvPr>
        <xdr:cNvSpPr>
          <a:spLocks noChangeArrowheads="1" noChangeShapeType="1" noTextEdit="1"/>
        </xdr:cNvSpPr>
      </xdr:nvSpPr>
      <xdr:spPr bwMode="auto">
        <a:xfrm>
          <a:off x="457200" y="123825"/>
          <a:ext cx="12782550" cy="25717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endParaRPr lang="es-CO" sz="1800" u="sng" strike="sngStrike" kern="10" cap="small" spc="0">
            <a:ln>
              <a:noFill/>
            </a:ln>
            <a:gradFill rotWithShape="1">
              <a:gsLst>
                <a:gs pos="0">
                  <a:srgbClr val="47182F"/>
                </a:gs>
                <a:gs pos="50000">
                  <a:srgbClr val="993366"/>
                </a:gs>
                <a:gs pos="100000">
                  <a:srgbClr val="47182F"/>
                </a:gs>
              </a:gsLst>
              <a:lin ang="5400000" scaled="1"/>
            </a:gradFill>
            <a:effectLst>
              <a:outerShdw dist="45791" dir="2021404" algn="ctr" rotWithShape="0">
                <a:srgbClr val="B2B2B2">
                  <a:alpha val="79999"/>
                </a:srgbClr>
              </a:outerShdw>
            </a:effectLst>
            <a:latin typeface="Times New Roman"/>
            <a:cs typeface="Times New Roman"/>
          </a:endParaRPr>
        </a:p>
      </xdr:txBody>
    </xdr:sp>
    <xdr:clientData/>
  </xdr:twoCellAnchor>
  <xdr:twoCellAnchor>
    <xdr:from>
      <xdr:col>17</xdr:col>
      <xdr:colOff>76200</xdr:colOff>
      <xdr:row>1</xdr:row>
      <xdr:rowOff>76199</xdr:rowOff>
    </xdr:from>
    <xdr:to>
      <xdr:col>19</xdr:col>
      <xdr:colOff>628651</xdr:colOff>
      <xdr:row>5</xdr:row>
      <xdr:rowOff>9524</xdr:rowOff>
    </xdr:to>
    <xdr:grpSp>
      <xdr:nvGrpSpPr>
        <xdr:cNvPr id="4" name="7 Grupo"/>
        <xdr:cNvGrpSpPr>
          <a:grpSpLocks/>
        </xdr:cNvGrpSpPr>
      </xdr:nvGrpSpPr>
      <xdr:grpSpPr bwMode="auto">
        <a:xfrm>
          <a:off x="15338612" y="221875"/>
          <a:ext cx="2098863" cy="516031"/>
          <a:chOff x="2481680" y="6344008"/>
          <a:chExt cx="1442620" cy="342900"/>
        </a:xfrm>
      </xdr:grpSpPr>
      <xdr:pic>
        <xdr:nvPicPr>
          <xdr:cNvPr id="5"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8"/>
            <a:ext cx="1283799"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6" name="9 CuadroTexto">
            <a:hlinkClick xmlns:r="http://schemas.openxmlformats.org/officeDocument/2006/relationships" r:id="rId2"/>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IR AL</a:t>
            </a:r>
            <a:r>
              <a:rPr lang="es-ES" sz="1400" b="1" baseline="0">
                <a:latin typeface="Arial Rounded MT Bold" pitchFamily="34" charset="0"/>
              </a:rPr>
              <a:t> INICIO</a:t>
            </a:r>
            <a:endParaRPr lang="es-ES" sz="1400" b="1">
              <a:latin typeface="Arial Rounded MT Bold" pitchFamily="34" charset="0"/>
            </a:endParaRPr>
          </a:p>
        </xdr:txBody>
      </xdr:sp>
    </xdr:grpSp>
    <xdr:clientData/>
  </xdr:twoCellAnchor>
  <xdr:twoCellAnchor>
    <xdr:from>
      <xdr:col>0</xdr:col>
      <xdr:colOff>57151</xdr:colOff>
      <xdr:row>1</xdr:row>
      <xdr:rowOff>47625</xdr:rowOff>
    </xdr:from>
    <xdr:to>
      <xdr:col>15</xdr:col>
      <xdr:colOff>304800</xdr:colOff>
      <xdr:row>4</xdr:row>
      <xdr:rowOff>76200</xdr:rowOff>
    </xdr:to>
    <xdr:sp macro="" textlink="">
      <xdr:nvSpPr>
        <xdr:cNvPr id="7"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57151" y="177165"/>
          <a:ext cx="15167609" cy="417195"/>
        </a:xfrm>
        <a:prstGeom prst="rect">
          <a:avLst/>
        </a:prstGeom>
      </xdr:spPr>
      <xdr:txBody>
        <a:bodyPr wrap="none" fromWordArt="1">
          <a:prstTxWarp prst="textPlain">
            <a:avLst>
              <a:gd name="adj" fmla="val 50000"/>
            </a:avLst>
          </a:prstTxWarp>
        </a:bodyPr>
        <a:lstStyle/>
        <a:p>
          <a:pPr algn="ctr" rtl="0"/>
          <a:r>
            <a:rPr lang="es-ES" sz="1400" kern="10" spc="0" baseline="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FLUJO DE CAJA VIGENCIA</a:t>
          </a:r>
          <a:r>
            <a:rPr lang="es-ES" sz="1800" kern="10" spc="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 </a:t>
          </a:r>
          <a:r>
            <a:rPr lang="es-ES" sz="1400" kern="10" spc="0" baseline="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2021</a:t>
          </a:r>
        </a:p>
      </xdr:txBody>
    </xdr:sp>
    <xdr:clientData/>
  </xdr:twoCellAnchor>
  <xdr:twoCellAnchor>
    <xdr:from>
      <xdr:col>0</xdr:col>
      <xdr:colOff>457200</xdr:colOff>
      <xdr:row>1</xdr:row>
      <xdr:rowOff>47625</xdr:rowOff>
    </xdr:from>
    <xdr:to>
      <xdr:col>16</xdr:col>
      <xdr:colOff>600075</xdr:colOff>
      <xdr:row>4</xdr:row>
      <xdr:rowOff>76200</xdr:rowOff>
    </xdr:to>
    <xdr:sp macro="" textlink="">
      <xdr:nvSpPr>
        <xdr:cNvPr id="8" name="WordArt 1">
          <a:extLst>
            <a:ext uri="{FF2B5EF4-FFF2-40B4-BE49-F238E27FC236}">
              <a16:creationId xmlns:a16="http://schemas.microsoft.com/office/drawing/2014/main" id="{00000000-0008-0000-0200-000003000000}"/>
            </a:ext>
          </a:extLst>
        </xdr:cNvPr>
        <xdr:cNvSpPr>
          <a:spLocks noChangeArrowheads="1" noChangeShapeType="1" noTextEdit="1"/>
        </xdr:cNvSpPr>
      </xdr:nvSpPr>
      <xdr:spPr bwMode="auto">
        <a:xfrm>
          <a:off x="457200" y="177165"/>
          <a:ext cx="15247620" cy="41719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endParaRPr lang="es-CO" sz="1800" u="sng" strike="sngStrike" kern="10" cap="small" spc="0">
            <a:ln>
              <a:noFill/>
            </a:ln>
            <a:gradFill rotWithShape="1">
              <a:gsLst>
                <a:gs pos="0">
                  <a:srgbClr val="47182F"/>
                </a:gs>
                <a:gs pos="50000">
                  <a:srgbClr val="993366"/>
                </a:gs>
                <a:gs pos="100000">
                  <a:srgbClr val="47182F"/>
                </a:gs>
              </a:gsLst>
              <a:lin ang="5400000" scaled="1"/>
            </a:gradFill>
            <a:effectLst>
              <a:outerShdw dist="45791" dir="2021404" algn="ctr" rotWithShape="0">
                <a:srgbClr val="B2B2B2">
                  <a:alpha val="79999"/>
                </a:srgbClr>
              </a:outerShdw>
            </a:effectLst>
            <a:latin typeface="Times New Roman"/>
            <a:cs typeface="Times New Roman"/>
          </a:endParaRPr>
        </a:p>
      </xdr:txBody>
    </xdr:sp>
    <xdr:clientData/>
  </xdr:twoCellAnchor>
  <xdr:twoCellAnchor>
    <xdr:from>
      <xdr:col>17</xdr:col>
      <xdr:colOff>76200</xdr:colOff>
      <xdr:row>1</xdr:row>
      <xdr:rowOff>76199</xdr:rowOff>
    </xdr:from>
    <xdr:to>
      <xdr:col>19</xdr:col>
      <xdr:colOff>628651</xdr:colOff>
      <xdr:row>5</xdr:row>
      <xdr:rowOff>9524</xdr:rowOff>
    </xdr:to>
    <xdr:grpSp>
      <xdr:nvGrpSpPr>
        <xdr:cNvPr id="9" name="7 Grupo"/>
        <xdr:cNvGrpSpPr>
          <a:grpSpLocks/>
        </xdr:cNvGrpSpPr>
      </xdr:nvGrpSpPr>
      <xdr:grpSpPr bwMode="auto">
        <a:xfrm>
          <a:off x="15338612" y="221875"/>
          <a:ext cx="2098863" cy="516031"/>
          <a:chOff x="2481680" y="6344008"/>
          <a:chExt cx="1442620" cy="342900"/>
        </a:xfrm>
      </xdr:grpSpPr>
      <xdr:pic>
        <xdr:nvPicPr>
          <xdr:cNvPr id="10"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8"/>
            <a:ext cx="1283799"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1" name="9 CuadroTexto">
            <a:hlinkClick xmlns:r="http://schemas.openxmlformats.org/officeDocument/2006/relationships" r:id="rId2"/>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IR AL</a:t>
            </a:r>
            <a:r>
              <a:rPr lang="es-ES" sz="1400" b="1" baseline="0">
                <a:latin typeface="Arial Rounded MT Bold" pitchFamily="34" charset="0"/>
              </a:rPr>
              <a:t> INICIO</a:t>
            </a:r>
            <a:endParaRPr lang="es-ES" sz="1400" b="1">
              <a:latin typeface="Arial Rounded MT Bold"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xdr:colOff>
      <xdr:row>3</xdr:row>
      <xdr:rowOff>0</xdr:rowOff>
    </xdr:from>
    <xdr:to>
      <xdr:col>9</xdr:col>
      <xdr:colOff>228600</xdr:colOff>
      <xdr:row>4</xdr:row>
      <xdr:rowOff>200025</xdr:rowOff>
    </xdr:to>
    <xdr:grpSp>
      <xdr:nvGrpSpPr>
        <xdr:cNvPr id="2" name="7 Grupo"/>
        <xdr:cNvGrpSpPr>
          <a:grpSpLocks/>
        </xdr:cNvGrpSpPr>
      </xdr:nvGrpSpPr>
      <xdr:grpSpPr bwMode="auto">
        <a:xfrm>
          <a:off x="8181976" y="647700"/>
          <a:ext cx="1752599" cy="504825"/>
          <a:chOff x="2481680" y="6344009"/>
          <a:chExt cx="1442620" cy="342900"/>
        </a:xfrm>
      </xdr:grpSpPr>
      <xdr:pic>
        <xdr:nvPicPr>
          <xdr:cNvPr id="3"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4" name="9 CuadroTexto">
            <a:hlinkClick xmlns:r="http://schemas.openxmlformats.org/officeDocument/2006/relationships" r:id="rId2"/>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baseline="0">
                <a:latin typeface="Arial Rounded MT Bold" pitchFamily="34" charset="0"/>
              </a:rPr>
              <a:t>IR AL INICIO</a:t>
            </a:r>
            <a:endParaRPr lang="es-ES" sz="1400" b="1">
              <a:latin typeface="Arial Rounded MT Bold"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21\PRESUPUESTO%202021\NOV%209%20ARREGLO%20FLUJO%20DE%20CAJA%202021\PPTO%20DEFINITIVO%202021%20ENVIA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COLEGIO"/>
      <sheetName val="PAA COMPRAS 1"/>
      <sheetName val="PAA COMPRAS "/>
      <sheetName val="PRESUPUESTO 2020"/>
      <sheetName val="FLUJO DE CAJA"/>
      <sheetName val="LIQUIDACION PPTO 2020"/>
      <sheetName val="GUIA CLASIFICACION GASTOS"/>
      <sheetName val="CLASIFICACION INGRESOS"/>
    </sheetNames>
    <sheetDataSet>
      <sheetData sheetId="0">
        <row r="25">
          <cell r="C25" t="str">
            <v>JORGE VILLAMIL</v>
          </cell>
        </row>
      </sheetData>
      <sheetData sheetId="1"/>
      <sheetData sheetId="2"/>
      <sheetData sheetId="3">
        <row r="73">
          <cell r="B73" t="str">
            <v>ADQUISICIÓN DE BIENES Y SERVICIOS</v>
          </cell>
        </row>
        <row r="74">
          <cell r="B74" t="str">
            <v>Adquisición de activos no Financieros</v>
          </cell>
        </row>
        <row r="75">
          <cell r="B75" t="str">
            <v>Activos Fijos</v>
          </cell>
        </row>
        <row r="76">
          <cell r="B76" t="str">
            <v>Maquinaria y Equipo</v>
          </cell>
        </row>
        <row r="77">
          <cell r="B77" t="str">
            <v>Maquinaria para usos especiales</v>
          </cell>
        </row>
        <row r="78">
          <cell r="B78" t="str">
            <v xml:space="preserve"> Otra maquinaria para usos especiales y sus partes y piezas</v>
          </cell>
        </row>
        <row r="79">
          <cell r="B79" t="str">
            <v>Equipo de cocina y cafeteria</v>
          </cell>
        </row>
        <row r="80">
          <cell r="B80" t="str">
            <v>Equipo de enseñanza</v>
          </cell>
        </row>
        <row r="81">
          <cell r="B81" t="str">
            <v>Herramientas y Accesorios</v>
          </cell>
        </row>
        <row r="82">
          <cell r="B82" t="str">
            <v>Maquinaria de oficina, contabilidad e informática</v>
          </cell>
        </row>
        <row r="83">
          <cell r="B83" t="str">
            <v>Equipo y maquinaria de oficina - Máquina para oficina y contabilidad, y sus partes y accesorios</v>
          </cell>
        </row>
        <row r="84">
          <cell r="B84" t="str">
            <v>Equipo de computación - Maquinaria de Informática y sus partes, piezas y accesdorios</v>
          </cell>
        </row>
        <row r="85">
          <cell r="B85" t="str">
            <v>Equipo y aparatos de radio, televisión y comunicaciones</v>
          </cell>
        </row>
        <row r="86">
          <cell r="B86" t="str">
            <v>Equipo de comunicación - Aparatos transmisores de televisión y radio; televisión, video y cámaras digitales; teléfonos</v>
          </cell>
        </row>
        <row r="87">
          <cell r="B87" t="str">
            <v>Radiorreceptores y receptores de televisión; aparatos para la grabación y reproducción de sonido y video; micrófonos, altavoces, amplificadores, etc.</v>
          </cell>
        </row>
        <row r="88">
          <cell r="B88" t="str">
            <v>Aparatos médicos, instrumentos ópticos y de precisión, relojes</v>
          </cell>
        </row>
        <row r="89">
          <cell r="B89" t="str">
            <v>Instrumentos y aparatos de medición, verificación, análisis, de navegación y para otros fines (excepto instrumentos ópticos); instrumentos de control de procesos industriales, sus partes, piezas y accesorios</v>
          </cell>
        </row>
        <row r="90">
          <cell r="B90" t="str">
            <v>Activos Fijos no clasificados como Maquinaria y Equipo</v>
          </cell>
        </row>
        <row r="91">
          <cell r="B91" t="str">
            <v>Muebles, instrumentos musicales, artículos de deporte y antiguedades</v>
          </cell>
        </row>
        <row r="92">
          <cell r="B92" t="str">
            <v>Muebles</v>
          </cell>
        </row>
        <row r="93">
          <cell r="B93" t="str">
            <v>Muebles y enseres - Muebles del tipo utilizado en la oficina</v>
          </cell>
        </row>
        <row r="94">
          <cell r="B94" t="str">
            <v>Equipo de Musica - Instrumentos musicales</v>
          </cell>
        </row>
        <row r="95">
          <cell r="B95" t="str">
            <v>Equipo de recreación y deporte - Artículos de deporte</v>
          </cell>
        </row>
        <row r="96">
          <cell r="B96" t="str">
            <v>Otros Activos Fijos</v>
          </cell>
        </row>
        <row r="97">
          <cell r="B97" t="str">
            <v>Recursos Biológios cultivados</v>
          </cell>
        </row>
        <row r="98">
          <cell r="B98" t="str">
            <v>compra de Semovientes - Recursos animales que generan productos en forma repetida</v>
          </cell>
        </row>
        <row r="99">
          <cell r="B99" t="str">
            <v>Animales de cria</v>
          </cell>
        </row>
        <row r="100">
          <cell r="B100" t="str">
            <v>Especies Mayores</v>
          </cell>
        </row>
        <row r="101">
          <cell r="B101" t="str">
            <v>Especies Menores</v>
          </cell>
        </row>
        <row r="102">
          <cell r="B102" t="str">
            <v>Otros animales que general productos en forma repetida</v>
          </cell>
        </row>
        <row r="103">
          <cell r="B103" t="str">
            <v>Productos de Propiedad Intelectual</v>
          </cell>
        </row>
        <row r="104">
          <cell r="B104" t="str">
            <v>Programas de informática y bases de datos</v>
          </cell>
        </row>
        <row r="105">
          <cell r="B105" t="str">
            <v>Programas de informática</v>
          </cell>
        </row>
        <row r="106">
          <cell r="B106" t="str">
            <v>Otros - Paquetes de software</v>
          </cell>
        </row>
        <row r="107">
          <cell r="B107" t="str">
            <v>Adquisiciones diferentes de Activos</v>
          </cell>
        </row>
        <row r="108">
          <cell r="B108" t="str">
            <v>Materiales y Suministros</v>
          </cell>
        </row>
        <row r="109">
          <cell r="B109" t="str">
            <v>Sostenimiento de Semovientes - Agricultura, silvicultura y productos de la pesca</v>
          </cell>
        </row>
        <row r="110">
          <cell r="B110" t="str">
            <v>Alimentacion</v>
          </cell>
        </row>
        <row r="111">
          <cell r="B111" t="str">
            <v>Sanidad y Herrajes</v>
          </cell>
        </row>
        <row r="112">
          <cell r="B112" t="str">
            <v>otros . Sostenimiento semovientes</v>
          </cell>
        </row>
        <row r="113">
          <cell r="B113" t="str">
            <v xml:space="preserve"> Otros bienes transportables (excepto productos metálicos, maquinaria y equipo)</v>
          </cell>
        </row>
        <row r="114">
          <cell r="B114" t="str">
            <v>impresos y publicaciones</v>
          </cell>
        </row>
        <row r="115">
          <cell r="B115" t="str">
            <v>Manual de convivencia</v>
          </cell>
        </row>
        <row r="116">
          <cell r="B116" t="str">
            <v>Elaboración y caligrafía de diplomas</v>
          </cell>
        </row>
        <row r="117">
          <cell r="B117" t="str">
            <v>Impresión de carné</v>
          </cell>
        </row>
        <row r="118">
          <cell r="B118" t="str">
            <v>Trabajos tipográficos</v>
          </cell>
        </row>
        <row r="119">
          <cell r="B119" t="str">
            <v>Fotocopias</v>
          </cell>
        </row>
        <row r="120">
          <cell r="B120" t="str">
            <v>Material didactico (libros - textos)</v>
          </cell>
        </row>
        <row r="121">
          <cell r="B121" t="str">
            <v>Otros impresos y publicaciones</v>
          </cell>
        </row>
        <row r="122">
          <cell r="B122" t="str">
            <v>otros  materiales y suministros papeleria - insumos</v>
          </cell>
        </row>
        <row r="123">
          <cell r="B123" t="str">
            <v>Papeleria y útiles de escritorio</v>
          </cell>
        </row>
        <row r="124">
          <cell r="B124" t="str">
            <v>Elementos de aseo y caferería</v>
          </cell>
        </row>
        <row r="125">
          <cell r="B125" t="str">
            <v>Insumos proyectos productivos</v>
          </cell>
        </row>
        <row r="126">
          <cell r="B126" t="str">
            <v xml:space="preserve">Material didáctico (guías - folletos) </v>
          </cell>
        </row>
        <row r="127">
          <cell r="B127" t="str">
            <v>Otros</v>
          </cell>
        </row>
        <row r="128">
          <cell r="B128" t="str">
            <v>Adquisición de Servicios</v>
          </cell>
        </row>
        <row r="129">
          <cell r="B129" t="str">
            <v>Servicios de la construcción</v>
          </cell>
        </row>
        <row r="130">
          <cell r="B130" t="str">
            <v>mantenimiento instalacines electricas</v>
          </cell>
        </row>
        <row r="131">
          <cell r="B131" t="str">
            <v>mantenimiento instalaciones hidrosanitarias</v>
          </cell>
        </row>
        <row r="132">
          <cell r="B132" t="str">
            <v>Construcción ampliación y adecuación de infraestructura educativa</v>
          </cell>
        </row>
        <row r="133">
          <cell r="B133" t="str">
            <v>Mantenimiento de insfraestructura educativa</v>
          </cell>
        </row>
        <row r="134">
          <cell r="B134" t="str">
            <v xml:space="preserve"> Servicios de alojamiento; servicios de suministro de comidas y bebidas; servicios de transporte, y servicios de distribución, de electricidad, gas y agua.</v>
          </cell>
        </row>
        <row r="135">
          <cell r="B135" t="str">
            <v>servicios publicos</v>
          </cell>
        </row>
        <row r="136">
          <cell r="B136" t="str">
            <v>Energia</v>
          </cell>
        </row>
        <row r="137">
          <cell r="B137" t="str">
            <v>Telecomunicaciones</v>
          </cell>
        </row>
        <row r="138">
          <cell r="B138" t="str">
            <v>Acueducto, Alcantarillado y Aseo</v>
          </cell>
        </row>
        <row r="139">
          <cell r="B139" t="str">
            <v>Gas Natural</v>
          </cell>
        </row>
        <row r="140">
          <cell r="B140" t="str">
            <v>Otros Servicios Publicos</v>
          </cell>
        </row>
        <row r="141">
          <cell r="B141" t="str">
            <v xml:space="preserve">comunicación y transporte </v>
          </cell>
        </row>
        <row r="142">
          <cell r="B142" t="str">
            <v>mensajeria</v>
          </cell>
        </row>
        <row r="143">
          <cell r="B143" t="str">
            <v xml:space="preserve"> empaques y acarreos</v>
          </cell>
        </row>
        <row r="144">
          <cell r="B144" t="str">
            <v>viticos y gastos de viaje - hospedaje</v>
          </cell>
        </row>
        <row r="145">
          <cell r="B145" t="str">
            <v>hospedaje</v>
          </cell>
        </row>
        <row r="146">
          <cell r="B146" t="str">
            <v>manutención</v>
          </cell>
        </row>
        <row r="147">
          <cell r="B147" t="str">
            <v>Servicios financieros y servicios conexos, servicios inmobiliarios y servicios de leasing</v>
          </cell>
        </row>
        <row r="148">
          <cell r="B148" t="str">
            <v>seguros</v>
          </cell>
        </row>
        <row r="149">
          <cell r="B149" t="str">
            <v>poliza de Manejo</v>
          </cell>
        </row>
        <row r="150">
          <cell r="B150" t="str">
            <v>ARL Estudiantes (que cursen Programas de formación complementaria de las escuelas normales superiores).</v>
          </cell>
        </row>
        <row r="151">
          <cell r="B151" t="str">
            <v>Póliza Global (Manejo y Bienes Muebles)</v>
          </cell>
        </row>
        <row r="152">
          <cell r="B152" t="str">
            <v>Gastos financieros</v>
          </cell>
        </row>
        <row r="153">
          <cell r="B153" t="str">
            <v>comisiones bancarias</v>
          </cell>
        </row>
        <row r="154">
          <cell r="B154" t="str">
            <v>compra de chequera</v>
          </cell>
        </row>
        <row r="155">
          <cell r="B155" t="str">
            <v>otros gastos financieros - gravamenes</v>
          </cell>
        </row>
        <row r="156">
          <cell r="B156" t="str">
            <v>Arrendamientos</v>
          </cell>
        </row>
        <row r="157">
          <cell r="B157" t="str">
            <v>Bienes inmuebles</v>
          </cell>
        </row>
        <row r="158">
          <cell r="B158" t="str">
            <v>Bienes muebles</v>
          </cell>
        </row>
        <row r="159">
          <cell r="B159" t="str">
            <v>otros arrendamientos</v>
          </cell>
        </row>
        <row r="160">
          <cell r="B160" t="str">
            <v xml:space="preserve">Servicios prestados a las empresas y servicios de producción </v>
          </cell>
        </row>
        <row r="161">
          <cell r="B161" t="str">
            <v>mantenimiento mobiliario</v>
          </cell>
        </row>
        <row r="162">
          <cell r="B162" t="str">
            <v>mantenimiento equipo</v>
          </cell>
        </row>
        <row r="163">
          <cell r="B163" t="str">
            <v>otros mantenimientos</v>
          </cell>
        </row>
        <row r="164">
          <cell r="B164" t="str">
            <v>otros gastos adquisicion de servicios</v>
          </cell>
        </row>
        <row r="165">
          <cell r="B165" t="str">
            <v>servicios profesionales</v>
          </cell>
        </row>
        <row r="166">
          <cell r="B166" t="str">
            <v>servicios tecnicos</v>
          </cell>
        </row>
        <row r="167">
          <cell r="B167" t="str">
            <v>Servicios para la comunidad, sociales y personales</v>
          </cell>
        </row>
        <row r="168">
          <cell r="B168" t="str">
            <v>Participacion en Actividades Cientificas</v>
          </cell>
        </row>
        <row r="169">
          <cell r="B169" t="str">
            <v>Participación en actividades deportivas y culturales</v>
          </cell>
        </row>
        <row r="170">
          <cell r="B170" t="str">
            <v>Realización en actividades científicas</v>
          </cell>
        </row>
        <row r="171">
          <cell r="B171" t="str">
            <v>Realización de actividades deportivas y culturales</v>
          </cell>
        </row>
        <row r="172">
          <cell r="B172" t="str">
            <v>Actividades plan de mejoramiento institucional</v>
          </cell>
        </row>
        <row r="173">
          <cell r="B173" t="str">
            <v>Desarrollo de Jornadas Extendidas y complementarias (población Matriculada)</v>
          </cell>
        </row>
        <row r="174">
          <cell r="B174" t="str">
            <v>Alimentación</v>
          </cell>
        </row>
        <row r="175">
          <cell r="B175" t="str">
            <v>Transporte</v>
          </cell>
        </row>
        <row r="176">
          <cell r="B176" t="str">
            <v>Materiales</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lgalanvadorealsuait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H34"/>
  <sheetViews>
    <sheetView zoomScale="75" zoomScaleNormal="75" workbookViewId="0"/>
  </sheetViews>
  <sheetFormatPr baseColWidth="10" defaultRowHeight="15" x14ac:dyDescent="0.25"/>
  <cols>
    <col min="1" max="1" width="1.5703125" style="170" customWidth="1"/>
    <col min="2" max="2" width="59.140625" style="170" customWidth="1"/>
    <col min="3" max="3" width="70.140625" style="170" customWidth="1"/>
    <col min="4" max="4" width="43.5703125" style="170" customWidth="1"/>
    <col min="5" max="5" width="11.42578125" style="170"/>
    <col min="6" max="6" width="6" style="170" customWidth="1"/>
    <col min="7" max="256" width="11.42578125" style="170"/>
    <col min="257" max="257" width="1.5703125" style="170" customWidth="1"/>
    <col min="258" max="258" width="56" style="170" customWidth="1"/>
    <col min="259" max="259" width="70.140625" style="170" customWidth="1"/>
    <col min="260" max="260" width="43.5703125" style="170" customWidth="1"/>
    <col min="261" max="261" width="11.42578125" style="170"/>
    <col min="262" max="262" width="6" style="170" customWidth="1"/>
    <col min="263" max="512" width="11.42578125" style="170"/>
    <col min="513" max="513" width="1.5703125" style="170" customWidth="1"/>
    <col min="514" max="514" width="56" style="170" customWidth="1"/>
    <col min="515" max="515" width="70.140625" style="170" customWidth="1"/>
    <col min="516" max="516" width="43.5703125" style="170" customWidth="1"/>
    <col min="517" max="517" width="11.42578125" style="170"/>
    <col min="518" max="518" width="6" style="170" customWidth="1"/>
    <col min="519" max="768" width="11.42578125" style="170"/>
    <col min="769" max="769" width="1.5703125" style="170" customWidth="1"/>
    <col min="770" max="770" width="56" style="170" customWidth="1"/>
    <col min="771" max="771" width="70.140625" style="170" customWidth="1"/>
    <col min="772" max="772" width="43.5703125" style="170" customWidth="1"/>
    <col min="773" max="773" width="11.42578125" style="170"/>
    <col min="774" max="774" width="6" style="170" customWidth="1"/>
    <col min="775" max="1024" width="11.42578125" style="170"/>
    <col min="1025" max="1025" width="1.5703125" style="170" customWidth="1"/>
    <col min="1026" max="1026" width="56" style="170" customWidth="1"/>
    <col min="1027" max="1027" width="70.140625" style="170" customWidth="1"/>
    <col min="1028" max="1028" width="43.5703125" style="170" customWidth="1"/>
    <col min="1029" max="1029" width="11.42578125" style="170"/>
    <col min="1030" max="1030" width="6" style="170" customWidth="1"/>
    <col min="1031" max="1280" width="11.42578125" style="170"/>
    <col min="1281" max="1281" width="1.5703125" style="170" customWidth="1"/>
    <col min="1282" max="1282" width="56" style="170" customWidth="1"/>
    <col min="1283" max="1283" width="70.140625" style="170" customWidth="1"/>
    <col min="1284" max="1284" width="43.5703125" style="170" customWidth="1"/>
    <col min="1285" max="1285" width="11.42578125" style="170"/>
    <col min="1286" max="1286" width="6" style="170" customWidth="1"/>
    <col min="1287" max="1536" width="11.42578125" style="170"/>
    <col min="1537" max="1537" width="1.5703125" style="170" customWidth="1"/>
    <col min="1538" max="1538" width="56" style="170" customWidth="1"/>
    <col min="1539" max="1539" width="70.140625" style="170" customWidth="1"/>
    <col min="1540" max="1540" width="43.5703125" style="170" customWidth="1"/>
    <col min="1541" max="1541" width="11.42578125" style="170"/>
    <col min="1542" max="1542" width="6" style="170" customWidth="1"/>
    <col min="1543" max="1792" width="11.42578125" style="170"/>
    <col min="1793" max="1793" width="1.5703125" style="170" customWidth="1"/>
    <col min="1794" max="1794" width="56" style="170" customWidth="1"/>
    <col min="1795" max="1795" width="70.140625" style="170" customWidth="1"/>
    <col min="1796" max="1796" width="43.5703125" style="170" customWidth="1"/>
    <col min="1797" max="1797" width="11.42578125" style="170"/>
    <col min="1798" max="1798" width="6" style="170" customWidth="1"/>
    <col min="1799" max="2048" width="11.42578125" style="170"/>
    <col min="2049" max="2049" width="1.5703125" style="170" customWidth="1"/>
    <col min="2050" max="2050" width="56" style="170" customWidth="1"/>
    <col min="2051" max="2051" width="70.140625" style="170" customWidth="1"/>
    <col min="2052" max="2052" width="43.5703125" style="170" customWidth="1"/>
    <col min="2053" max="2053" width="11.42578125" style="170"/>
    <col min="2054" max="2054" width="6" style="170" customWidth="1"/>
    <col min="2055" max="2304" width="11.42578125" style="170"/>
    <col min="2305" max="2305" width="1.5703125" style="170" customWidth="1"/>
    <col min="2306" max="2306" width="56" style="170" customWidth="1"/>
    <col min="2307" max="2307" width="70.140625" style="170" customWidth="1"/>
    <col min="2308" max="2308" width="43.5703125" style="170" customWidth="1"/>
    <col min="2309" max="2309" width="11.42578125" style="170"/>
    <col min="2310" max="2310" width="6" style="170" customWidth="1"/>
    <col min="2311" max="2560" width="11.42578125" style="170"/>
    <col min="2561" max="2561" width="1.5703125" style="170" customWidth="1"/>
    <col min="2562" max="2562" width="56" style="170" customWidth="1"/>
    <col min="2563" max="2563" width="70.140625" style="170" customWidth="1"/>
    <col min="2564" max="2564" width="43.5703125" style="170" customWidth="1"/>
    <col min="2565" max="2565" width="11.42578125" style="170"/>
    <col min="2566" max="2566" width="6" style="170" customWidth="1"/>
    <col min="2567" max="2816" width="11.42578125" style="170"/>
    <col min="2817" max="2817" width="1.5703125" style="170" customWidth="1"/>
    <col min="2818" max="2818" width="56" style="170" customWidth="1"/>
    <col min="2819" max="2819" width="70.140625" style="170" customWidth="1"/>
    <col min="2820" max="2820" width="43.5703125" style="170" customWidth="1"/>
    <col min="2821" max="2821" width="11.42578125" style="170"/>
    <col min="2822" max="2822" width="6" style="170" customWidth="1"/>
    <col min="2823" max="3072" width="11.42578125" style="170"/>
    <col min="3073" max="3073" width="1.5703125" style="170" customWidth="1"/>
    <col min="3074" max="3074" width="56" style="170" customWidth="1"/>
    <col min="3075" max="3075" width="70.140625" style="170" customWidth="1"/>
    <col min="3076" max="3076" width="43.5703125" style="170" customWidth="1"/>
    <col min="3077" max="3077" width="11.42578125" style="170"/>
    <col min="3078" max="3078" width="6" style="170" customWidth="1"/>
    <col min="3079" max="3328" width="11.42578125" style="170"/>
    <col min="3329" max="3329" width="1.5703125" style="170" customWidth="1"/>
    <col min="3330" max="3330" width="56" style="170" customWidth="1"/>
    <col min="3331" max="3331" width="70.140625" style="170" customWidth="1"/>
    <col min="3332" max="3332" width="43.5703125" style="170" customWidth="1"/>
    <col min="3333" max="3333" width="11.42578125" style="170"/>
    <col min="3334" max="3334" width="6" style="170" customWidth="1"/>
    <col min="3335" max="3584" width="11.42578125" style="170"/>
    <col min="3585" max="3585" width="1.5703125" style="170" customWidth="1"/>
    <col min="3586" max="3586" width="56" style="170" customWidth="1"/>
    <col min="3587" max="3587" width="70.140625" style="170" customWidth="1"/>
    <col min="3588" max="3588" width="43.5703125" style="170" customWidth="1"/>
    <col min="3589" max="3589" width="11.42578125" style="170"/>
    <col min="3590" max="3590" width="6" style="170" customWidth="1"/>
    <col min="3591" max="3840" width="11.42578125" style="170"/>
    <col min="3841" max="3841" width="1.5703125" style="170" customWidth="1"/>
    <col min="3842" max="3842" width="56" style="170" customWidth="1"/>
    <col min="3843" max="3843" width="70.140625" style="170" customWidth="1"/>
    <col min="3844" max="3844" width="43.5703125" style="170" customWidth="1"/>
    <col min="3845" max="3845" width="11.42578125" style="170"/>
    <col min="3846" max="3846" width="6" style="170" customWidth="1"/>
    <col min="3847" max="4096" width="11.42578125" style="170"/>
    <col min="4097" max="4097" width="1.5703125" style="170" customWidth="1"/>
    <col min="4098" max="4098" width="56" style="170" customWidth="1"/>
    <col min="4099" max="4099" width="70.140625" style="170" customWidth="1"/>
    <col min="4100" max="4100" width="43.5703125" style="170" customWidth="1"/>
    <col min="4101" max="4101" width="11.42578125" style="170"/>
    <col min="4102" max="4102" width="6" style="170" customWidth="1"/>
    <col min="4103" max="4352" width="11.42578125" style="170"/>
    <col min="4353" max="4353" width="1.5703125" style="170" customWidth="1"/>
    <col min="4354" max="4354" width="56" style="170" customWidth="1"/>
    <col min="4355" max="4355" width="70.140625" style="170" customWidth="1"/>
    <col min="4356" max="4356" width="43.5703125" style="170" customWidth="1"/>
    <col min="4357" max="4357" width="11.42578125" style="170"/>
    <col min="4358" max="4358" width="6" style="170" customWidth="1"/>
    <col min="4359" max="4608" width="11.42578125" style="170"/>
    <col min="4609" max="4609" width="1.5703125" style="170" customWidth="1"/>
    <col min="4610" max="4610" width="56" style="170" customWidth="1"/>
    <col min="4611" max="4611" width="70.140625" style="170" customWidth="1"/>
    <col min="4612" max="4612" width="43.5703125" style="170" customWidth="1"/>
    <col min="4613" max="4613" width="11.42578125" style="170"/>
    <col min="4614" max="4614" width="6" style="170" customWidth="1"/>
    <col min="4615" max="4864" width="11.42578125" style="170"/>
    <col min="4865" max="4865" width="1.5703125" style="170" customWidth="1"/>
    <col min="4866" max="4866" width="56" style="170" customWidth="1"/>
    <col min="4867" max="4867" width="70.140625" style="170" customWidth="1"/>
    <col min="4868" max="4868" width="43.5703125" style="170" customWidth="1"/>
    <col min="4869" max="4869" width="11.42578125" style="170"/>
    <col min="4870" max="4870" width="6" style="170" customWidth="1"/>
    <col min="4871" max="5120" width="11.42578125" style="170"/>
    <col min="5121" max="5121" width="1.5703125" style="170" customWidth="1"/>
    <col min="5122" max="5122" width="56" style="170" customWidth="1"/>
    <col min="5123" max="5123" width="70.140625" style="170" customWidth="1"/>
    <col min="5124" max="5124" width="43.5703125" style="170" customWidth="1"/>
    <col min="5125" max="5125" width="11.42578125" style="170"/>
    <col min="5126" max="5126" width="6" style="170" customWidth="1"/>
    <col min="5127" max="5376" width="11.42578125" style="170"/>
    <col min="5377" max="5377" width="1.5703125" style="170" customWidth="1"/>
    <col min="5378" max="5378" width="56" style="170" customWidth="1"/>
    <col min="5379" max="5379" width="70.140625" style="170" customWidth="1"/>
    <col min="5380" max="5380" width="43.5703125" style="170" customWidth="1"/>
    <col min="5381" max="5381" width="11.42578125" style="170"/>
    <col min="5382" max="5382" width="6" style="170" customWidth="1"/>
    <col min="5383" max="5632" width="11.42578125" style="170"/>
    <col min="5633" max="5633" width="1.5703125" style="170" customWidth="1"/>
    <col min="5634" max="5634" width="56" style="170" customWidth="1"/>
    <col min="5635" max="5635" width="70.140625" style="170" customWidth="1"/>
    <col min="5636" max="5636" width="43.5703125" style="170" customWidth="1"/>
    <col min="5637" max="5637" width="11.42578125" style="170"/>
    <col min="5638" max="5638" width="6" style="170" customWidth="1"/>
    <col min="5639" max="5888" width="11.42578125" style="170"/>
    <col min="5889" max="5889" width="1.5703125" style="170" customWidth="1"/>
    <col min="5890" max="5890" width="56" style="170" customWidth="1"/>
    <col min="5891" max="5891" width="70.140625" style="170" customWidth="1"/>
    <col min="5892" max="5892" width="43.5703125" style="170" customWidth="1"/>
    <col min="5893" max="5893" width="11.42578125" style="170"/>
    <col min="5894" max="5894" width="6" style="170" customWidth="1"/>
    <col min="5895" max="6144" width="11.42578125" style="170"/>
    <col min="6145" max="6145" width="1.5703125" style="170" customWidth="1"/>
    <col min="6146" max="6146" width="56" style="170" customWidth="1"/>
    <col min="6147" max="6147" width="70.140625" style="170" customWidth="1"/>
    <col min="6148" max="6148" width="43.5703125" style="170" customWidth="1"/>
    <col min="6149" max="6149" width="11.42578125" style="170"/>
    <col min="6150" max="6150" width="6" style="170" customWidth="1"/>
    <col min="6151" max="6400" width="11.42578125" style="170"/>
    <col min="6401" max="6401" width="1.5703125" style="170" customWidth="1"/>
    <col min="6402" max="6402" width="56" style="170" customWidth="1"/>
    <col min="6403" max="6403" width="70.140625" style="170" customWidth="1"/>
    <col min="6404" max="6404" width="43.5703125" style="170" customWidth="1"/>
    <col min="6405" max="6405" width="11.42578125" style="170"/>
    <col min="6406" max="6406" width="6" style="170" customWidth="1"/>
    <col min="6407" max="6656" width="11.42578125" style="170"/>
    <col min="6657" max="6657" width="1.5703125" style="170" customWidth="1"/>
    <col min="6658" max="6658" width="56" style="170" customWidth="1"/>
    <col min="6659" max="6659" width="70.140625" style="170" customWidth="1"/>
    <col min="6660" max="6660" width="43.5703125" style="170" customWidth="1"/>
    <col min="6661" max="6661" width="11.42578125" style="170"/>
    <col min="6662" max="6662" width="6" style="170" customWidth="1"/>
    <col min="6663" max="6912" width="11.42578125" style="170"/>
    <col min="6913" max="6913" width="1.5703125" style="170" customWidth="1"/>
    <col min="6914" max="6914" width="56" style="170" customWidth="1"/>
    <col min="6915" max="6915" width="70.140625" style="170" customWidth="1"/>
    <col min="6916" max="6916" width="43.5703125" style="170" customWidth="1"/>
    <col min="6917" max="6917" width="11.42578125" style="170"/>
    <col min="6918" max="6918" width="6" style="170" customWidth="1"/>
    <col min="6919" max="7168" width="11.42578125" style="170"/>
    <col min="7169" max="7169" width="1.5703125" style="170" customWidth="1"/>
    <col min="7170" max="7170" width="56" style="170" customWidth="1"/>
    <col min="7171" max="7171" width="70.140625" style="170" customWidth="1"/>
    <col min="7172" max="7172" width="43.5703125" style="170" customWidth="1"/>
    <col min="7173" max="7173" width="11.42578125" style="170"/>
    <col min="7174" max="7174" width="6" style="170" customWidth="1"/>
    <col min="7175" max="7424" width="11.42578125" style="170"/>
    <col min="7425" max="7425" width="1.5703125" style="170" customWidth="1"/>
    <col min="7426" max="7426" width="56" style="170" customWidth="1"/>
    <col min="7427" max="7427" width="70.140625" style="170" customWidth="1"/>
    <col min="7428" max="7428" width="43.5703125" style="170" customWidth="1"/>
    <col min="7429" max="7429" width="11.42578125" style="170"/>
    <col min="7430" max="7430" width="6" style="170" customWidth="1"/>
    <col min="7431" max="7680" width="11.42578125" style="170"/>
    <col min="7681" max="7681" width="1.5703125" style="170" customWidth="1"/>
    <col min="7682" max="7682" width="56" style="170" customWidth="1"/>
    <col min="7683" max="7683" width="70.140625" style="170" customWidth="1"/>
    <col min="7684" max="7684" width="43.5703125" style="170" customWidth="1"/>
    <col min="7685" max="7685" width="11.42578125" style="170"/>
    <col min="7686" max="7686" width="6" style="170" customWidth="1"/>
    <col min="7687" max="7936" width="11.42578125" style="170"/>
    <col min="7937" max="7937" width="1.5703125" style="170" customWidth="1"/>
    <col min="7938" max="7938" width="56" style="170" customWidth="1"/>
    <col min="7939" max="7939" width="70.140625" style="170" customWidth="1"/>
    <col min="7940" max="7940" width="43.5703125" style="170" customWidth="1"/>
    <col min="7941" max="7941" width="11.42578125" style="170"/>
    <col min="7942" max="7942" width="6" style="170" customWidth="1"/>
    <col min="7943" max="8192" width="11.42578125" style="170"/>
    <col min="8193" max="8193" width="1.5703125" style="170" customWidth="1"/>
    <col min="8194" max="8194" width="56" style="170" customWidth="1"/>
    <col min="8195" max="8195" width="70.140625" style="170" customWidth="1"/>
    <col min="8196" max="8196" width="43.5703125" style="170" customWidth="1"/>
    <col min="8197" max="8197" width="11.42578125" style="170"/>
    <col min="8198" max="8198" width="6" style="170" customWidth="1"/>
    <col min="8199" max="8448" width="11.42578125" style="170"/>
    <col min="8449" max="8449" width="1.5703125" style="170" customWidth="1"/>
    <col min="8450" max="8450" width="56" style="170" customWidth="1"/>
    <col min="8451" max="8451" width="70.140625" style="170" customWidth="1"/>
    <col min="8452" max="8452" width="43.5703125" style="170" customWidth="1"/>
    <col min="8453" max="8453" width="11.42578125" style="170"/>
    <col min="8454" max="8454" width="6" style="170" customWidth="1"/>
    <col min="8455" max="8704" width="11.42578125" style="170"/>
    <col min="8705" max="8705" width="1.5703125" style="170" customWidth="1"/>
    <col min="8706" max="8706" width="56" style="170" customWidth="1"/>
    <col min="8707" max="8707" width="70.140625" style="170" customWidth="1"/>
    <col min="8708" max="8708" width="43.5703125" style="170" customWidth="1"/>
    <col min="8709" max="8709" width="11.42578125" style="170"/>
    <col min="8710" max="8710" width="6" style="170" customWidth="1"/>
    <col min="8711" max="8960" width="11.42578125" style="170"/>
    <col min="8961" max="8961" width="1.5703125" style="170" customWidth="1"/>
    <col min="8962" max="8962" width="56" style="170" customWidth="1"/>
    <col min="8963" max="8963" width="70.140625" style="170" customWidth="1"/>
    <col min="8964" max="8964" width="43.5703125" style="170" customWidth="1"/>
    <col min="8965" max="8965" width="11.42578125" style="170"/>
    <col min="8966" max="8966" width="6" style="170" customWidth="1"/>
    <col min="8967" max="9216" width="11.42578125" style="170"/>
    <col min="9217" max="9217" width="1.5703125" style="170" customWidth="1"/>
    <col min="9218" max="9218" width="56" style="170" customWidth="1"/>
    <col min="9219" max="9219" width="70.140625" style="170" customWidth="1"/>
    <col min="9220" max="9220" width="43.5703125" style="170" customWidth="1"/>
    <col min="9221" max="9221" width="11.42578125" style="170"/>
    <col min="9222" max="9222" width="6" style="170" customWidth="1"/>
    <col min="9223" max="9472" width="11.42578125" style="170"/>
    <col min="9473" max="9473" width="1.5703125" style="170" customWidth="1"/>
    <col min="9474" max="9474" width="56" style="170" customWidth="1"/>
    <col min="9475" max="9475" width="70.140625" style="170" customWidth="1"/>
    <col min="9476" max="9476" width="43.5703125" style="170" customWidth="1"/>
    <col min="9477" max="9477" width="11.42578125" style="170"/>
    <col min="9478" max="9478" width="6" style="170" customWidth="1"/>
    <col min="9479" max="9728" width="11.42578125" style="170"/>
    <col min="9729" max="9729" width="1.5703125" style="170" customWidth="1"/>
    <col min="9730" max="9730" width="56" style="170" customWidth="1"/>
    <col min="9731" max="9731" width="70.140625" style="170" customWidth="1"/>
    <col min="9732" max="9732" width="43.5703125" style="170" customWidth="1"/>
    <col min="9733" max="9733" width="11.42578125" style="170"/>
    <col min="9734" max="9734" width="6" style="170" customWidth="1"/>
    <col min="9735" max="9984" width="11.42578125" style="170"/>
    <col min="9985" max="9985" width="1.5703125" style="170" customWidth="1"/>
    <col min="9986" max="9986" width="56" style="170" customWidth="1"/>
    <col min="9987" max="9987" width="70.140625" style="170" customWidth="1"/>
    <col min="9988" max="9988" width="43.5703125" style="170" customWidth="1"/>
    <col min="9989" max="9989" width="11.42578125" style="170"/>
    <col min="9990" max="9990" width="6" style="170" customWidth="1"/>
    <col min="9991" max="10240" width="11.42578125" style="170"/>
    <col min="10241" max="10241" width="1.5703125" style="170" customWidth="1"/>
    <col min="10242" max="10242" width="56" style="170" customWidth="1"/>
    <col min="10243" max="10243" width="70.140625" style="170" customWidth="1"/>
    <col min="10244" max="10244" width="43.5703125" style="170" customWidth="1"/>
    <col min="10245" max="10245" width="11.42578125" style="170"/>
    <col min="10246" max="10246" width="6" style="170" customWidth="1"/>
    <col min="10247" max="10496" width="11.42578125" style="170"/>
    <col min="10497" max="10497" width="1.5703125" style="170" customWidth="1"/>
    <col min="10498" max="10498" width="56" style="170" customWidth="1"/>
    <col min="10499" max="10499" width="70.140625" style="170" customWidth="1"/>
    <col min="10500" max="10500" width="43.5703125" style="170" customWidth="1"/>
    <col min="10501" max="10501" width="11.42578125" style="170"/>
    <col min="10502" max="10502" width="6" style="170" customWidth="1"/>
    <col min="10503" max="10752" width="11.42578125" style="170"/>
    <col min="10753" max="10753" width="1.5703125" style="170" customWidth="1"/>
    <col min="10754" max="10754" width="56" style="170" customWidth="1"/>
    <col min="10755" max="10755" width="70.140625" style="170" customWidth="1"/>
    <col min="10756" max="10756" width="43.5703125" style="170" customWidth="1"/>
    <col min="10757" max="10757" width="11.42578125" style="170"/>
    <col min="10758" max="10758" width="6" style="170" customWidth="1"/>
    <col min="10759" max="11008" width="11.42578125" style="170"/>
    <col min="11009" max="11009" width="1.5703125" style="170" customWidth="1"/>
    <col min="11010" max="11010" width="56" style="170" customWidth="1"/>
    <col min="11011" max="11011" width="70.140625" style="170" customWidth="1"/>
    <col min="11012" max="11012" width="43.5703125" style="170" customWidth="1"/>
    <col min="11013" max="11013" width="11.42578125" style="170"/>
    <col min="11014" max="11014" width="6" style="170" customWidth="1"/>
    <col min="11015" max="11264" width="11.42578125" style="170"/>
    <col min="11265" max="11265" width="1.5703125" style="170" customWidth="1"/>
    <col min="11266" max="11266" width="56" style="170" customWidth="1"/>
    <col min="11267" max="11267" width="70.140625" style="170" customWidth="1"/>
    <col min="11268" max="11268" width="43.5703125" style="170" customWidth="1"/>
    <col min="11269" max="11269" width="11.42578125" style="170"/>
    <col min="11270" max="11270" width="6" style="170" customWidth="1"/>
    <col min="11271" max="11520" width="11.42578125" style="170"/>
    <col min="11521" max="11521" width="1.5703125" style="170" customWidth="1"/>
    <col min="11522" max="11522" width="56" style="170" customWidth="1"/>
    <col min="11523" max="11523" width="70.140625" style="170" customWidth="1"/>
    <col min="11524" max="11524" width="43.5703125" style="170" customWidth="1"/>
    <col min="11525" max="11525" width="11.42578125" style="170"/>
    <col min="11526" max="11526" width="6" style="170" customWidth="1"/>
    <col min="11527" max="11776" width="11.42578125" style="170"/>
    <col min="11777" max="11777" width="1.5703125" style="170" customWidth="1"/>
    <col min="11778" max="11778" width="56" style="170" customWidth="1"/>
    <col min="11779" max="11779" width="70.140625" style="170" customWidth="1"/>
    <col min="11780" max="11780" width="43.5703125" style="170" customWidth="1"/>
    <col min="11781" max="11781" width="11.42578125" style="170"/>
    <col min="11782" max="11782" width="6" style="170" customWidth="1"/>
    <col min="11783" max="12032" width="11.42578125" style="170"/>
    <col min="12033" max="12033" width="1.5703125" style="170" customWidth="1"/>
    <col min="12034" max="12034" width="56" style="170" customWidth="1"/>
    <col min="12035" max="12035" width="70.140625" style="170" customWidth="1"/>
    <col min="12036" max="12036" width="43.5703125" style="170" customWidth="1"/>
    <col min="12037" max="12037" width="11.42578125" style="170"/>
    <col min="12038" max="12038" width="6" style="170" customWidth="1"/>
    <col min="12039" max="12288" width="11.42578125" style="170"/>
    <col min="12289" max="12289" width="1.5703125" style="170" customWidth="1"/>
    <col min="12290" max="12290" width="56" style="170" customWidth="1"/>
    <col min="12291" max="12291" width="70.140625" style="170" customWidth="1"/>
    <col min="12292" max="12292" width="43.5703125" style="170" customWidth="1"/>
    <col min="12293" max="12293" width="11.42578125" style="170"/>
    <col min="12294" max="12294" width="6" style="170" customWidth="1"/>
    <col min="12295" max="12544" width="11.42578125" style="170"/>
    <col min="12545" max="12545" width="1.5703125" style="170" customWidth="1"/>
    <col min="12546" max="12546" width="56" style="170" customWidth="1"/>
    <col min="12547" max="12547" width="70.140625" style="170" customWidth="1"/>
    <col min="12548" max="12548" width="43.5703125" style="170" customWidth="1"/>
    <col min="12549" max="12549" width="11.42578125" style="170"/>
    <col min="12550" max="12550" width="6" style="170" customWidth="1"/>
    <col min="12551" max="12800" width="11.42578125" style="170"/>
    <col min="12801" max="12801" width="1.5703125" style="170" customWidth="1"/>
    <col min="12802" max="12802" width="56" style="170" customWidth="1"/>
    <col min="12803" max="12803" width="70.140625" style="170" customWidth="1"/>
    <col min="12804" max="12804" width="43.5703125" style="170" customWidth="1"/>
    <col min="12805" max="12805" width="11.42578125" style="170"/>
    <col min="12806" max="12806" width="6" style="170" customWidth="1"/>
    <col min="12807" max="13056" width="11.42578125" style="170"/>
    <col min="13057" max="13057" width="1.5703125" style="170" customWidth="1"/>
    <col min="13058" max="13058" width="56" style="170" customWidth="1"/>
    <col min="13059" max="13059" width="70.140625" style="170" customWidth="1"/>
    <col min="13060" max="13060" width="43.5703125" style="170" customWidth="1"/>
    <col min="13061" max="13061" width="11.42578125" style="170"/>
    <col min="13062" max="13062" width="6" style="170" customWidth="1"/>
    <col min="13063" max="13312" width="11.42578125" style="170"/>
    <col min="13313" max="13313" width="1.5703125" style="170" customWidth="1"/>
    <col min="13314" max="13314" width="56" style="170" customWidth="1"/>
    <col min="13315" max="13315" width="70.140625" style="170" customWidth="1"/>
    <col min="13316" max="13316" width="43.5703125" style="170" customWidth="1"/>
    <col min="13317" max="13317" width="11.42578125" style="170"/>
    <col min="13318" max="13318" width="6" style="170" customWidth="1"/>
    <col min="13319" max="13568" width="11.42578125" style="170"/>
    <col min="13569" max="13569" width="1.5703125" style="170" customWidth="1"/>
    <col min="13570" max="13570" width="56" style="170" customWidth="1"/>
    <col min="13571" max="13571" width="70.140625" style="170" customWidth="1"/>
    <col min="13572" max="13572" width="43.5703125" style="170" customWidth="1"/>
    <col min="13573" max="13573" width="11.42578125" style="170"/>
    <col min="13574" max="13574" width="6" style="170" customWidth="1"/>
    <col min="13575" max="13824" width="11.42578125" style="170"/>
    <col min="13825" max="13825" width="1.5703125" style="170" customWidth="1"/>
    <col min="13826" max="13826" width="56" style="170" customWidth="1"/>
    <col min="13827" max="13827" width="70.140625" style="170" customWidth="1"/>
    <col min="13828" max="13828" width="43.5703125" style="170" customWidth="1"/>
    <col min="13829" max="13829" width="11.42578125" style="170"/>
    <col min="13830" max="13830" width="6" style="170" customWidth="1"/>
    <col min="13831" max="14080" width="11.42578125" style="170"/>
    <col min="14081" max="14081" width="1.5703125" style="170" customWidth="1"/>
    <col min="14082" max="14082" width="56" style="170" customWidth="1"/>
    <col min="14083" max="14083" width="70.140625" style="170" customWidth="1"/>
    <col min="14084" max="14084" width="43.5703125" style="170" customWidth="1"/>
    <col min="14085" max="14085" width="11.42578125" style="170"/>
    <col min="14086" max="14086" width="6" style="170" customWidth="1"/>
    <col min="14087" max="14336" width="11.42578125" style="170"/>
    <col min="14337" max="14337" width="1.5703125" style="170" customWidth="1"/>
    <col min="14338" max="14338" width="56" style="170" customWidth="1"/>
    <col min="14339" max="14339" width="70.140625" style="170" customWidth="1"/>
    <col min="14340" max="14340" width="43.5703125" style="170" customWidth="1"/>
    <col min="14341" max="14341" width="11.42578125" style="170"/>
    <col min="14342" max="14342" width="6" style="170" customWidth="1"/>
    <col min="14343" max="14592" width="11.42578125" style="170"/>
    <col min="14593" max="14593" width="1.5703125" style="170" customWidth="1"/>
    <col min="14594" max="14594" width="56" style="170" customWidth="1"/>
    <col min="14595" max="14595" width="70.140625" style="170" customWidth="1"/>
    <col min="14596" max="14596" width="43.5703125" style="170" customWidth="1"/>
    <col min="14597" max="14597" width="11.42578125" style="170"/>
    <col min="14598" max="14598" width="6" style="170" customWidth="1"/>
    <col min="14599" max="14848" width="11.42578125" style="170"/>
    <col min="14849" max="14849" width="1.5703125" style="170" customWidth="1"/>
    <col min="14850" max="14850" width="56" style="170" customWidth="1"/>
    <col min="14851" max="14851" width="70.140625" style="170" customWidth="1"/>
    <col min="14852" max="14852" width="43.5703125" style="170" customWidth="1"/>
    <col min="14853" max="14853" width="11.42578125" style="170"/>
    <col min="14854" max="14854" width="6" style="170" customWidth="1"/>
    <col min="14855" max="15104" width="11.42578125" style="170"/>
    <col min="15105" max="15105" width="1.5703125" style="170" customWidth="1"/>
    <col min="15106" max="15106" width="56" style="170" customWidth="1"/>
    <col min="15107" max="15107" width="70.140625" style="170" customWidth="1"/>
    <col min="15108" max="15108" width="43.5703125" style="170" customWidth="1"/>
    <col min="15109" max="15109" width="11.42578125" style="170"/>
    <col min="15110" max="15110" width="6" style="170" customWidth="1"/>
    <col min="15111" max="15360" width="11.42578125" style="170"/>
    <col min="15361" max="15361" width="1.5703125" style="170" customWidth="1"/>
    <col min="15362" max="15362" width="56" style="170" customWidth="1"/>
    <col min="15363" max="15363" width="70.140625" style="170" customWidth="1"/>
    <col min="15364" max="15364" width="43.5703125" style="170" customWidth="1"/>
    <col min="15365" max="15365" width="11.42578125" style="170"/>
    <col min="15366" max="15366" width="6" style="170" customWidth="1"/>
    <col min="15367" max="15616" width="11.42578125" style="170"/>
    <col min="15617" max="15617" width="1.5703125" style="170" customWidth="1"/>
    <col min="15618" max="15618" width="56" style="170" customWidth="1"/>
    <col min="15619" max="15619" width="70.140625" style="170" customWidth="1"/>
    <col min="15620" max="15620" width="43.5703125" style="170" customWidth="1"/>
    <col min="15621" max="15621" width="11.42578125" style="170"/>
    <col min="15622" max="15622" width="6" style="170" customWidth="1"/>
    <col min="15623" max="15872" width="11.42578125" style="170"/>
    <col min="15873" max="15873" width="1.5703125" style="170" customWidth="1"/>
    <col min="15874" max="15874" width="56" style="170" customWidth="1"/>
    <col min="15875" max="15875" width="70.140625" style="170" customWidth="1"/>
    <col min="15876" max="15876" width="43.5703125" style="170" customWidth="1"/>
    <col min="15877" max="15877" width="11.42578125" style="170"/>
    <col min="15878" max="15878" width="6" style="170" customWidth="1"/>
    <col min="15879" max="16128" width="11.42578125" style="170"/>
    <col min="16129" max="16129" width="1.5703125" style="170" customWidth="1"/>
    <col min="16130" max="16130" width="56" style="170" customWidth="1"/>
    <col min="16131" max="16131" width="70.140625" style="170" customWidth="1"/>
    <col min="16132" max="16132" width="43.5703125" style="170" customWidth="1"/>
    <col min="16133" max="16133" width="11.42578125" style="170"/>
    <col min="16134" max="16134" width="6" style="170" customWidth="1"/>
    <col min="16135" max="16384" width="11.42578125" style="170"/>
  </cols>
  <sheetData>
    <row r="1" ht="8.25" customHeight="1" x14ac:dyDescent="0.25"/>
    <row r="2" ht="8.25" customHeight="1" x14ac:dyDescent="0.25"/>
    <row r="3" ht="8.25" customHeight="1" x14ac:dyDescent="0.25"/>
    <row r="4" ht="8.25" customHeight="1" x14ac:dyDescent="0.25"/>
    <row r="5" ht="8.25" customHeight="1" x14ac:dyDescent="0.25"/>
    <row r="6" ht="8.25" customHeight="1" x14ac:dyDescent="0.25"/>
    <row r="7" ht="8.25" customHeight="1" x14ac:dyDescent="0.25"/>
    <row r="8" ht="8.25" customHeight="1" x14ac:dyDescent="0.25"/>
    <row r="9" ht="8.25" customHeight="1" x14ac:dyDescent="0.25"/>
    <row r="10" ht="8.25" customHeight="1" x14ac:dyDescent="0.25"/>
    <row r="11" ht="8.25" customHeight="1" x14ac:dyDescent="0.25"/>
    <row r="12" ht="8.25" customHeight="1" x14ac:dyDescent="0.25"/>
    <row r="13" ht="8.25" customHeight="1" x14ac:dyDescent="0.25"/>
    <row r="14" ht="8.25" customHeight="1" x14ac:dyDescent="0.25"/>
    <row r="15" ht="8.25" customHeight="1" x14ac:dyDescent="0.25"/>
    <row r="16" ht="8.25" customHeight="1" x14ac:dyDescent="0.25"/>
    <row r="17" spans="2:8" ht="8.25" customHeight="1" x14ac:dyDescent="0.25"/>
    <row r="18" spans="2:8" ht="10.5" customHeight="1" x14ac:dyDescent="0.25"/>
    <row r="19" spans="2:8" ht="10.5" customHeight="1" x14ac:dyDescent="0.25"/>
    <row r="20" spans="2:8" ht="10.5" customHeight="1" x14ac:dyDescent="0.25"/>
    <row r="21" spans="2:8" x14ac:dyDescent="0.25">
      <c r="C21" s="470"/>
      <c r="D21" s="470"/>
      <c r="E21" s="470"/>
      <c r="F21" s="470"/>
    </row>
    <row r="22" spans="2:8" ht="15.75" x14ac:dyDescent="0.25">
      <c r="B22" s="171" t="s">
        <v>351</v>
      </c>
      <c r="C22" s="172" t="s">
        <v>683</v>
      </c>
    </row>
    <row r="23" spans="2:8" ht="15.75" x14ac:dyDescent="0.25">
      <c r="B23" s="171" t="s">
        <v>352</v>
      </c>
      <c r="C23" s="172" t="s">
        <v>684</v>
      </c>
    </row>
    <row r="24" spans="2:8" ht="15.75" x14ac:dyDescent="0.25">
      <c r="B24" s="171" t="s">
        <v>360</v>
      </c>
      <c r="C24" s="172" t="s">
        <v>685</v>
      </c>
    </row>
    <row r="25" spans="2:8" ht="15.75" x14ac:dyDescent="0.25">
      <c r="B25" s="171" t="s">
        <v>292</v>
      </c>
      <c r="C25" s="172" t="s">
        <v>686</v>
      </c>
    </row>
    <row r="26" spans="2:8" ht="15.75" x14ac:dyDescent="0.25">
      <c r="B26" s="171" t="s">
        <v>353</v>
      </c>
      <c r="C26" s="172" t="s">
        <v>687</v>
      </c>
      <c r="H26" s="173"/>
    </row>
    <row r="27" spans="2:8" ht="15.75" x14ac:dyDescent="0.25">
      <c r="B27" s="171" t="s">
        <v>354</v>
      </c>
      <c r="C27" s="172" t="s">
        <v>688</v>
      </c>
      <c r="H27" s="173"/>
    </row>
    <row r="28" spans="2:8" ht="15.75" x14ac:dyDescent="0.25">
      <c r="B28" s="171" t="s">
        <v>355</v>
      </c>
      <c r="C28" s="172">
        <v>3167575619</v>
      </c>
    </row>
    <row r="29" spans="2:8" ht="15.75" x14ac:dyDescent="0.25">
      <c r="B29" s="171" t="s">
        <v>359</v>
      </c>
      <c r="C29" s="420" t="s">
        <v>689</v>
      </c>
    </row>
    <row r="30" spans="2:8" ht="15.75" x14ac:dyDescent="0.25">
      <c r="B30" s="171" t="s">
        <v>356</v>
      </c>
      <c r="C30" s="172" t="s">
        <v>695</v>
      </c>
    </row>
    <row r="31" spans="2:8" ht="15.75" x14ac:dyDescent="0.25">
      <c r="B31" s="171" t="s">
        <v>357</v>
      </c>
      <c r="C31" s="174" t="s">
        <v>690</v>
      </c>
    </row>
    <row r="32" spans="2:8" ht="19.5" customHeight="1" x14ac:dyDescent="0.25">
      <c r="B32" s="171" t="s">
        <v>552</v>
      </c>
      <c r="C32" s="174" t="s">
        <v>780</v>
      </c>
    </row>
    <row r="33" spans="2:3" ht="15.75" x14ac:dyDescent="0.25">
      <c r="B33" s="171" t="s">
        <v>553</v>
      </c>
      <c r="C33" s="174" t="s">
        <v>781</v>
      </c>
    </row>
    <row r="34" spans="2:3" ht="15.75" x14ac:dyDescent="0.25">
      <c r="B34" s="171" t="s">
        <v>358</v>
      </c>
      <c r="C34" s="172">
        <v>2021</v>
      </c>
    </row>
  </sheetData>
  <mergeCells count="1">
    <mergeCell ref="C21:F21"/>
  </mergeCells>
  <hyperlinks>
    <hyperlink ref="C2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27"/>
  <sheetViews>
    <sheetView topLeftCell="A10" workbookViewId="0">
      <selection activeCell="D10" sqref="D10:D11"/>
    </sheetView>
  </sheetViews>
  <sheetFormatPr baseColWidth="10" defaultColWidth="11.42578125" defaultRowHeight="15" x14ac:dyDescent="0.25"/>
  <cols>
    <col min="1" max="1" width="6.28515625" style="1" customWidth="1"/>
    <col min="2" max="2" width="7" style="1" customWidth="1"/>
    <col min="3" max="3" width="15" style="1" customWidth="1"/>
    <col min="4" max="4" width="33.28515625" style="1" customWidth="1"/>
    <col min="5" max="5" width="15.42578125" style="1" customWidth="1"/>
    <col min="6" max="6" width="15.28515625" style="1" customWidth="1"/>
    <col min="7" max="7" width="13.5703125" style="1" customWidth="1"/>
    <col min="8" max="8" width="12.140625" style="129" customWidth="1"/>
    <col min="9" max="9" width="13.5703125" style="129" customWidth="1"/>
    <col min="10" max="10" width="13" style="129" customWidth="1"/>
    <col min="11" max="11" width="11.42578125" style="129"/>
    <col min="12" max="12" width="11.42578125" style="1"/>
    <col min="13" max="13" width="11.7109375" style="1" bestFit="1" customWidth="1"/>
    <col min="14" max="16384" width="11.42578125" style="1"/>
  </cols>
  <sheetData>
    <row r="1" spans="1:21" ht="15.75" thickBot="1" x14ac:dyDescent="0.3"/>
    <row r="2" spans="1:21" x14ac:dyDescent="0.25">
      <c r="A2" s="471" t="s">
        <v>0</v>
      </c>
      <c r="B2" s="472"/>
      <c r="C2" s="472"/>
      <c r="D2" s="472"/>
      <c r="E2" s="472"/>
      <c r="F2" s="472"/>
      <c r="G2" s="472"/>
      <c r="H2" s="472"/>
      <c r="I2" s="472"/>
      <c r="J2" s="472"/>
      <c r="K2" s="473"/>
    </row>
    <row r="3" spans="1:21" ht="15.75" thickBot="1" x14ac:dyDescent="0.3">
      <c r="A3" s="474" t="s">
        <v>1</v>
      </c>
      <c r="B3" s="475"/>
      <c r="C3" s="475"/>
      <c r="D3" s="475"/>
      <c r="E3" s="475"/>
      <c r="F3" s="475"/>
      <c r="G3" s="475"/>
      <c r="H3" s="475"/>
      <c r="I3" s="475"/>
      <c r="J3" s="475"/>
      <c r="K3" s="476"/>
    </row>
    <row r="4" spans="1:21" ht="15.75" thickBot="1" x14ac:dyDescent="0.3">
      <c r="A4" s="2" t="s">
        <v>2</v>
      </c>
      <c r="B4" s="3"/>
      <c r="C4" s="4"/>
      <c r="D4" s="477" t="str">
        <f>'DATOS COLEGIO'!C22</f>
        <v>COLEGIO LUIS CARLOS GALÁN SARMIENTO</v>
      </c>
      <c r="E4" s="477"/>
      <c r="F4" s="477"/>
      <c r="G4" s="477"/>
      <c r="H4" s="477"/>
      <c r="I4" s="477"/>
      <c r="J4" s="477"/>
      <c r="K4" s="478"/>
    </row>
    <row r="5" spans="1:21" ht="15.75" thickBot="1" x14ac:dyDescent="0.3">
      <c r="A5" s="2" t="s">
        <v>3</v>
      </c>
      <c r="B5" s="3"/>
      <c r="C5" s="4"/>
      <c r="D5" s="477" t="str">
        <f>'DATOS COLEGIO'!C25</f>
        <v>JAIME IVÁN OSORIO PEREIRA</v>
      </c>
      <c r="E5" s="477"/>
      <c r="F5" s="477"/>
      <c r="G5" s="477"/>
      <c r="H5" s="477"/>
      <c r="I5" s="477"/>
      <c r="J5" s="477"/>
      <c r="K5" s="478"/>
    </row>
    <row r="6" spans="1:21" ht="15.75" thickBot="1" x14ac:dyDescent="0.3">
      <c r="A6" s="479" t="s">
        <v>4</v>
      </c>
      <c r="B6" s="480"/>
      <c r="C6" s="480"/>
      <c r="D6" s="477" t="str">
        <f>'DATOS COLEGIO'!C27</f>
        <v>CORREGIMIENTO VADO REAL</v>
      </c>
      <c r="E6" s="477"/>
      <c r="F6" s="477"/>
      <c r="G6" s="477"/>
      <c r="H6" s="477"/>
      <c r="I6" s="477"/>
      <c r="J6" s="477"/>
      <c r="K6" s="478"/>
    </row>
    <row r="7" spans="1:21" ht="15.75" thickBot="1" x14ac:dyDescent="0.3">
      <c r="A7" s="479" t="s">
        <v>5</v>
      </c>
      <c r="B7" s="480"/>
      <c r="C7" s="480"/>
      <c r="D7" s="477" t="str">
        <f>'DATOS COLEGIO'!C29</f>
        <v>colgalanvadorealsuaita@gmail.com</v>
      </c>
      <c r="E7" s="477"/>
      <c r="F7" s="477"/>
      <c r="G7" s="477"/>
      <c r="H7" s="477"/>
      <c r="I7" s="477"/>
      <c r="J7" s="477"/>
      <c r="K7" s="478"/>
    </row>
    <row r="8" spans="1:21" ht="15.75" thickBot="1" x14ac:dyDescent="0.3">
      <c r="A8" s="479" t="s">
        <v>6</v>
      </c>
      <c r="B8" s="480"/>
      <c r="C8" s="480"/>
      <c r="D8" s="477">
        <f>'DATOS COLEGIO'!C28</f>
        <v>3167575619</v>
      </c>
      <c r="E8" s="477"/>
      <c r="F8" s="477"/>
      <c r="G8" s="477"/>
      <c r="H8" s="477"/>
      <c r="I8" s="477"/>
      <c r="J8" s="477"/>
      <c r="K8" s="478"/>
    </row>
    <row r="9" spans="1:21" ht="15.75" thickBot="1" x14ac:dyDescent="0.3">
      <c r="A9" s="481" t="s">
        <v>7</v>
      </c>
      <c r="B9" s="482"/>
      <c r="C9" s="482"/>
      <c r="D9" s="477" t="s">
        <v>554</v>
      </c>
      <c r="E9" s="477"/>
      <c r="F9" s="477"/>
      <c r="G9" s="477"/>
      <c r="H9" s="477"/>
      <c r="I9" s="477"/>
      <c r="J9" s="477"/>
      <c r="K9" s="478"/>
    </row>
    <row r="10" spans="1:21" ht="21.6" customHeight="1" thickBot="1" x14ac:dyDescent="0.3">
      <c r="A10" s="487" t="s">
        <v>8</v>
      </c>
      <c r="B10" s="489" t="s">
        <v>9</v>
      </c>
      <c r="C10" s="490"/>
      <c r="D10" s="491" t="s">
        <v>10</v>
      </c>
      <c r="E10" s="493" t="s">
        <v>11</v>
      </c>
      <c r="F10" s="493" t="s">
        <v>12</v>
      </c>
      <c r="G10" s="495" t="s">
        <v>13</v>
      </c>
      <c r="H10" s="483" t="s">
        <v>14</v>
      </c>
      <c r="I10" s="483" t="s">
        <v>15</v>
      </c>
      <c r="J10" s="483" t="s">
        <v>295</v>
      </c>
      <c r="K10" s="485" t="s">
        <v>16</v>
      </c>
    </row>
    <row r="11" spans="1:21" ht="47.25" customHeight="1" x14ac:dyDescent="0.35">
      <c r="A11" s="488"/>
      <c r="B11" s="169" t="s">
        <v>17</v>
      </c>
      <c r="C11" s="169" t="s">
        <v>18</v>
      </c>
      <c r="D11" s="492"/>
      <c r="E11" s="494"/>
      <c r="F11" s="494"/>
      <c r="G11" s="496"/>
      <c r="H11" s="484"/>
      <c r="I11" s="484"/>
      <c r="J11" s="484"/>
      <c r="K11" s="486"/>
      <c r="M11" s="1" t="s">
        <v>29</v>
      </c>
      <c r="Q11" s="78" t="s">
        <v>298</v>
      </c>
      <c r="R11" s="77"/>
      <c r="S11" s="77"/>
      <c r="T11" s="77"/>
      <c r="U11" s="77"/>
    </row>
    <row r="12" spans="1:21" ht="27.75" customHeight="1" x14ac:dyDescent="0.35">
      <c r="A12" s="112"/>
      <c r="B12" s="113"/>
      <c r="C12" s="113"/>
      <c r="D12" s="114" t="str">
        <f>'PRESUPUESTO 2020'!B73</f>
        <v>ADQUISICIÓN DE BIENES Y SERVICIOS</v>
      </c>
      <c r="E12" s="111"/>
      <c r="F12" s="111"/>
      <c r="G12" s="114" t="str">
        <f>'PRESUPUESTO 2020'!A73</f>
        <v>2.1.2</v>
      </c>
      <c r="H12" s="122">
        <f>+H13+H59+H157</f>
        <v>0</v>
      </c>
      <c r="I12" s="122">
        <f>+I13+I59+I157</f>
        <v>0</v>
      </c>
      <c r="J12" s="122">
        <f>+J13+J59+J157</f>
        <v>0</v>
      </c>
      <c r="K12" s="122">
        <f>+H12+I12+J12</f>
        <v>0</v>
      </c>
      <c r="Q12" s="78"/>
      <c r="R12" s="77"/>
      <c r="S12" s="77"/>
      <c r="T12" s="77"/>
      <c r="U12" s="77"/>
    </row>
    <row r="13" spans="1:21" ht="18" customHeight="1" x14ac:dyDescent="0.25">
      <c r="A13" s="87"/>
      <c r="B13" s="88"/>
      <c r="C13" s="89"/>
      <c r="D13" s="110" t="str">
        <f>'PRESUPUESTO 2020'!B75</f>
        <v>Activos Fijos</v>
      </c>
      <c r="E13" s="91"/>
      <c r="F13" s="92"/>
      <c r="G13" s="110" t="str">
        <f>'PRESUPUESTO 2020'!A75</f>
        <v>2.1.2.01.01</v>
      </c>
      <c r="H13" s="153">
        <f>+H15+H19+H23+H27+H31+H35+H39+H43+H47+H51+H55</f>
        <v>0</v>
      </c>
      <c r="I13" s="153">
        <f>+I15+I19+I23+I27+I31+I35+I39+I43+I47+I51+I55</f>
        <v>0</v>
      </c>
      <c r="J13" s="153">
        <f t="shared" ref="J13" si="0">+J15+J19+J23+J27+J31+J35+J39+J43+J47+J51+J55</f>
        <v>0</v>
      </c>
      <c r="K13" s="153">
        <f>+K15+K19+K23+K27+K31+K35+K39+K43+K47+K51+K55</f>
        <v>0</v>
      </c>
      <c r="M13" s="9">
        <f>+F13-K13</f>
        <v>0</v>
      </c>
    </row>
    <row r="14" spans="1:21" ht="18" customHeight="1" x14ac:dyDescent="0.25">
      <c r="A14" s="87"/>
      <c r="B14" s="88"/>
      <c r="C14" s="89"/>
      <c r="D14" s="110" t="str">
        <f>'PRESUPUESTO 2020'!B76</f>
        <v>Maquinaria y Equipo</v>
      </c>
      <c r="E14" s="91"/>
      <c r="F14" s="92"/>
      <c r="G14" s="110" t="str">
        <f>'PRESUPUESTO 2020'!A76</f>
        <v>2.1.2.01.01.003</v>
      </c>
      <c r="H14" s="153"/>
      <c r="I14" s="153"/>
      <c r="J14" s="153"/>
      <c r="K14" s="217"/>
      <c r="M14" s="9"/>
    </row>
    <row r="15" spans="1:21" ht="18" customHeight="1" x14ac:dyDescent="0.25">
      <c r="A15" s="94"/>
      <c r="B15" s="95"/>
      <c r="C15" s="96"/>
      <c r="D15" s="90" t="s">
        <v>126</v>
      </c>
      <c r="E15" s="97"/>
      <c r="F15" s="92"/>
      <c r="G15" s="90" t="s">
        <v>125</v>
      </c>
      <c r="H15" s="151">
        <f>+H16+H17+H18</f>
        <v>0</v>
      </c>
      <c r="I15" s="151">
        <f>+I16+I17+I18</f>
        <v>0</v>
      </c>
      <c r="J15" s="151">
        <f>+J16+J17+J18</f>
        <v>0</v>
      </c>
      <c r="K15" s="152">
        <f t="shared" ref="K15:K192" si="1">+H15+I15+J15</f>
        <v>0</v>
      </c>
      <c r="M15" s="9">
        <f t="shared" ref="M15:M287" si="2">+F15-K15</f>
        <v>0</v>
      </c>
    </row>
    <row r="16" spans="1:21" ht="18" customHeight="1" x14ac:dyDescent="0.25">
      <c r="A16" s="6">
        <v>1</v>
      </c>
      <c r="B16" s="7"/>
      <c r="C16" s="84"/>
      <c r="D16" s="35"/>
      <c r="E16" s="85"/>
      <c r="F16" s="5">
        <f>+B16*E16</f>
        <v>0</v>
      </c>
      <c r="G16" s="35" t="s">
        <v>125</v>
      </c>
      <c r="H16" s="126">
        <v>0</v>
      </c>
      <c r="I16" s="126">
        <v>0</v>
      </c>
      <c r="J16" s="127">
        <v>0</v>
      </c>
      <c r="K16" s="131">
        <f t="shared" si="1"/>
        <v>0</v>
      </c>
      <c r="L16" s="9"/>
      <c r="M16" s="9"/>
      <c r="O16" s="149" t="s">
        <v>328</v>
      </c>
      <c r="P16" s="149"/>
      <c r="Q16" s="149"/>
      <c r="R16" s="149"/>
    </row>
    <row r="17" spans="1:20" x14ac:dyDescent="0.25">
      <c r="A17" s="6">
        <v>2</v>
      </c>
      <c r="B17" s="7"/>
      <c r="C17" s="84"/>
      <c r="D17" s="35"/>
      <c r="E17" s="85"/>
      <c r="F17" s="5">
        <f t="shared" ref="F17:F54" si="3">+B17*E17</f>
        <v>0</v>
      </c>
      <c r="G17" s="35" t="s">
        <v>125</v>
      </c>
      <c r="H17" s="126">
        <v>0</v>
      </c>
      <c r="I17" s="126">
        <v>0</v>
      </c>
      <c r="J17" s="127">
        <v>0</v>
      </c>
      <c r="K17" s="131">
        <f t="shared" si="1"/>
        <v>0</v>
      </c>
      <c r="M17" s="9"/>
      <c r="O17" s="1" t="s">
        <v>329</v>
      </c>
    </row>
    <row r="18" spans="1:20" x14ac:dyDescent="0.25">
      <c r="A18" s="6">
        <v>3</v>
      </c>
      <c r="B18" s="7"/>
      <c r="C18" s="84"/>
      <c r="D18" s="35"/>
      <c r="E18" s="85"/>
      <c r="F18" s="5">
        <f t="shared" si="3"/>
        <v>0</v>
      </c>
      <c r="G18" s="35" t="s">
        <v>125</v>
      </c>
      <c r="H18" s="126">
        <v>0</v>
      </c>
      <c r="I18" s="126">
        <v>0</v>
      </c>
      <c r="J18" s="127">
        <v>0</v>
      </c>
      <c r="K18" s="131">
        <f t="shared" si="1"/>
        <v>0</v>
      </c>
      <c r="M18" s="9"/>
      <c r="O18" s="1" t="s">
        <v>330</v>
      </c>
    </row>
    <row r="19" spans="1:20" x14ac:dyDescent="0.25">
      <c r="A19" s="94"/>
      <c r="B19" s="95"/>
      <c r="C19" s="96"/>
      <c r="D19" s="90" t="s">
        <v>128</v>
      </c>
      <c r="E19" s="97"/>
      <c r="F19" s="92"/>
      <c r="G19" s="93" t="s">
        <v>127</v>
      </c>
      <c r="H19" s="151">
        <f>+H20+H21+H22</f>
        <v>0</v>
      </c>
      <c r="I19" s="151">
        <f t="shared" ref="I19:K19" si="4">+I20+I21+I22</f>
        <v>0</v>
      </c>
      <c r="J19" s="151">
        <f t="shared" si="4"/>
        <v>0</v>
      </c>
      <c r="K19" s="151">
        <f t="shared" si="4"/>
        <v>0</v>
      </c>
      <c r="M19" s="9">
        <f t="shared" si="2"/>
        <v>0</v>
      </c>
    </row>
    <row r="20" spans="1:20" x14ac:dyDescent="0.25">
      <c r="A20" s="6">
        <v>4</v>
      </c>
      <c r="B20" s="7"/>
      <c r="C20" s="84"/>
      <c r="D20" s="35"/>
      <c r="E20" s="85"/>
      <c r="F20" s="5">
        <f t="shared" si="3"/>
        <v>0</v>
      </c>
      <c r="G20" s="35" t="s">
        <v>127</v>
      </c>
      <c r="H20" s="126">
        <v>0</v>
      </c>
      <c r="I20" s="126">
        <v>0</v>
      </c>
      <c r="J20" s="127">
        <v>0</v>
      </c>
      <c r="K20" s="131">
        <f t="shared" si="1"/>
        <v>0</v>
      </c>
      <c r="M20" s="9"/>
      <c r="O20" s="148" t="s">
        <v>331</v>
      </c>
      <c r="P20" s="148"/>
      <c r="Q20" s="148"/>
      <c r="R20" s="148"/>
      <c r="S20" s="148"/>
      <c r="T20" s="148"/>
    </row>
    <row r="21" spans="1:20" x14ac:dyDescent="0.25">
      <c r="A21" s="6">
        <v>5</v>
      </c>
      <c r="B21" s="7"/>
      <c r="C21" s="84"/>
      <c r="D21" s="35"/>
      <c r="E21" s="85"/>
      <c r="F21" s="5">
        <f t="shared" si="3"/>
        <v>0</v>
      </c>
      <c r="G21" s="35" t="s">
        <v>127</v>
      </c>
      <c r="H21" s="126">
        <v>0</v>
      </c>
      <c r="I21" s="126">
        <v>0</v>
      </c>
      <c r="J21" s="127">
        <v>0</v>
      </c>
      <c r="K21" s="131">
        <f t="shared" si="1"/>
        <v>0</v>
      </c>
      <c r="M21" s="9"/>
      <c r="O21" s="148" t="s">
        <v>332</v>
      </c>
    </row>
    <row r="22" spans="1:20" x14ac:dyDescent="0.25">
      <c r="A22" s="6">
        <v>6</v>
      </c>
      <c r="B22" s="7"/>
      <c r="C22" s="84"/>
      <c r="D22" s="35"/>
      <c r="E22" s="85"/>
      <c r="F22" s="5">
        <f t="shared" si="3"/>
        <v>0</v>
      </c>
      <c r="G22" s="35" t="s">
        <v>127</v>
      </c>
      <c r="H22" s="126">
        <v>0</v>
      </c>
      <c r="I22" s="126">
        <v>0</v>
      </c>
      <c r="J22" s="127">
        <v>0</v>
      </c>
      <c r="K22" s="131">
        <f t="shared" si="1"/>
        <v>0</v>
      </c>
      <c r="M22" s="9"/>
      <c r="O22" s="148" t="s">
        <v>333</v>
      </c>
    </row>
    <row r="23" spans="1:20" x14ac:dyDescent="0.25">
      <c r="A23" s="94"/>
      <c r="B23" s="95"/>
      <c r="C23" s="96"/>
      <c r="D23" s="90" t="s">
        <v>130</v>
      </c>
      <c r="E23" s="97"/>
      <c r="F23" s="92"/>
      <c r="G23" s="90" t="s">
        <v>129</v>
      </c>
      <c r="H23" s="151">
        <f>+H24+H25+H26</f>
        <v>0</v>
      </c>
      <c r="I23" s="151">
        <f t="shared" ref="I23:J23" si="5">+I24+I25+I26</f>
        <v>0</v>
      </c>
      <c r="J23" s="151">
        <f t="shared" si="5"/>
        <v>0</v>
      </c>
      <c r="K23" s="152">
        <f t="shared" si="1"/>
        <v>0</v>
      </c>
      <c r="M23" s="9">
        <f t="shared" si="2"/>
        <v>0</v>
      </c>
      <c r="O23" s="148" t="s">
        <v>334</v>
      </c>
    </row>
    <row r="24" spans="1:20" x14ac:dyDescent="0.25">
      <c r="A24" s="6"/>
      <c r="B24" s="7"/>
      <c r="C24" s="84"/>
      <c r="D24" s="35"/>
      <c r="E24" s="85"/>
      <c r="F24" s="5">
        <f t="shared" si="3"/>
        <v>0</v>
      </c>
      <c r="G24" s="35" t="s">
        <v>129</v>
      </c>
      <c r="H24" s="126">
        <v>0</v>
      </c>
      <c r="I24" s="126">
        <v>0</v>
      </c>
      <c r="J24" s="127">
        <v>0</v>
      </c>
      <c r="K24" s="131">
        <f t="shared" si="1"/>
        <v>0</v>
      </c>
      <c r="M24" s="9"/>
    </row>
    <row r="25" spans="1:20" x14ac:dyDescent="0.25">
      <c r="A25" s="6"/>
      <c r="B25" s="7"/>
      <c r="C25" s="84"/>
      <c r="D25" s="35"/>
      <c r="E25" s="85"/>
      <c r="F25" s="5">
        <f t="shared" si="3"/>
        <v>0</v>
      </c>
      <c r="G25" s="35" t="s">
        <v>129</v>
      </c>
      <c r="H25" s="126">
        <v>0</v>
      </c>
      <c r="I25" s="126">
        <v>0</v>
      </c>
      <c r="J25" s="127">
        <v>0</v>
      </c>
      <c r="K25" s="131">
        <f t="shared" si="1"/>
        <v>0</v>
      </c>
      <c r="M25" s="9"/>
      <c r="O25" s="1" t="s">
        <v>335</v>
      </c>
    </row>
    <row r="26" spans="1:20" x14ac:dyDescent="0.25">
      <c r="A26" s="6"/>
      <c r="B26" s="7"/>
      <c r="C26" s="84"/>
      <c r="D26" s="35"/>
      <c r="E26" s="85"/>
      <c r="F26" s="5">
        <f t="shared" si="3"/>
        <v>0</v>
      </c>
      <c r="G26" s="35" t="s">
        <v>129</v>
      </c>
      <c r="H26" s="126">
        <v>0</v>
      </c>
      <c r="I26" s="126">
        <v>0</v>
      </c>
      <c r="J26" s="127">
        <v>0</v>
      </c>
      <c r="K26" s="131">
        <f t="shared" si="1"/>
        <v>0</v>
      </c>
      <c r="M26" s="9"/>
      <c r="O26" s="1" t="s">
        <v>336</v>
      </c>
    </row>
    <row r="27" spans="1:20" x14ac:dyDescent="0.25">
      <c r="A27" s="94"/>
      <c r="B27" s="95"/>
      <c r="C27" s="96"/>
      <c r="D27" s="90" t="s">
        <v>132</v>
      </c>
      <c r="E27" s="97"/>
      <c r="F27" s="92"/>
      <c r="G27" s="90" t="s">
        <v>131</v>
      </c>
      <c r="H27" s="151">
        <f>SUM(H28:H30)</f>
        <v>0</v>
      </c>
      <c r="I27" s="151">
        <f t="shared" ref="I27:J27" si="6">SUM(I28:I30)</f>
        <v>0</v>
      </c>
      <c r="J27" s="151">
        <f t="shared" si="6"/>
        <v>0</v>
      </c>
      <c r="K27" s="152">
        <f t="shared" si="1"/>
        <v>0</v>
      </c>
      <c r="M27" s="9">
        <f t="shared" si="2"/>
        <v>0</v>
      </c>
    </row>
    <row r="28" spans="1:20" x14ac:dyDescent="0.25">
      <c r="A28" s="6"/>
      <c r="B28" s="7"/>
      <c r="C28" s="84"/>
      <c r="D28" s="35"/>
      <c r="E28" s="85"/>
      <c r="F28" s="5">
        <f t="shared" si="3"/>
        <v>0</v>
      </c>
      <c r="G28" s="35" t="s">
        <v>131</v>
      </c>
      <c r="H28" s="126">
        <v>0</v>
      </c>
      <c r="I28" s="126">
        <v>0</v>
      </c>
      <c r="J28" s="127">
        <v>0</v>
      </c>
      <c r="K28" s="131">
        <f t="shared" si="1"/>
        <v>0</v>
      </c>
      <c r="M28" s="9"/>
    </row>
    <row r="29" spans="1:20" x14ac:dyDescent="0.25">
      <c r="A29" s="6"/>
      <c r="B29" s="7"/>
      <c r="C29" s="84"/>
      <c r="D29" s="35"/>
      <c r="E29" s="85"/>
      <c r="F29" s="5">
        <f t="shared" si="3"/>
        <v>0</v>
      </c>
      <c r="G29" s="35" t="s">
        <v>131</v>
      </c>
      <c r="H29" s="126">
        <v>0</v>
      </c>
      <c r="I29" s="126">
        <v>0</v>
      </c>
      <c r="J29" s="127">
        <v>0</v>
      </c>
      <c r="K29" s="131">
        <f t="shared" si="1"/>
        <v>0</v>
      </c>
      <c r="M29" s="9"/>
    </row>
    <row r="30" spans="1:20" x14ac:dyDescent="0.25">
      <c r="A30" s="6"/>
      <c r="B30" s="7"/>
      <c r="C30" s="84"/>
      <c r="D30" s="35"/>
      <c r="E30" s="85"/>
      <c r="F30" s="5">
        <f t="shared" si="3"/>
        <v>0</v>
      </c>
      <c r="G30" s="35" t="s">
        <v>131</v>
      </c>
      <c r="H30" s="126">
        <v>0</v>
      </c>
      <c r="I30" s="126">
        <v>0</v>
      </c>
      <c r="J30" s="127">
        <v>0</v>
      </c>
      <c r="K30" s="131">
        <f t="shared" si="1"/>
        <v>0</v>
      </c>
      <c r="M30" s="9"/>
    </row>
    <row r="31" spans="1:20" x14ac:dyDescent="0.25">
      <c r="A31" s="94"/>
      <c r="B31" s="95"/>
      <c r="C31" s="96"/>
      <c r="D31" s="90" t="s">
        <v>134</v>
      </c>
      <c r="E31" s="97"/>
      <c r="F31" s="92"/>
      <c r="G31" s="90" t="s">
        <v>133</v>
      </c>
      <c r="H31" s="151">
        <f>SUM(H32:H34)</f>
        <v>0</v>
      </c>
      <c r="I31" s="151">
        <f t="shared" ref="I31:J31" si="7">SUM(I32:I34)</f>
        <v>0</v>
      </c>
      <c r="J31" s="151">
        <f t="shared" si="7"/>
        <v>0</v>
      </c>
      <c r="K31" s="152">
        <f t="shared" si="1"/>
        <v>0</v>
      </c>
      <c r="M31" s="9">
        <f t="shared" si="2"/>
        <v>0</v>
      </c>
    </row>
    <row r="32" spans="1:20" x14ac:dyDescent="0.25">
      <c r="A32" s="6"/>
      <c r="B32" s="7"/>
      <c r="C32" s="84"/>
      <c r="D32" s="35"/>
      <c r="E32" s="85"/>
      <c r="F32" s="5">
        <f t="shared" si="3"/>
        <v>0</v>
      </c>
      <c r="G32" s="35" t="s">
        <v>133</v>
      </c>
      <c r="H32" s="126">
        <v>0</v>
      </c>
      <c r="I32" s="126">
        <v>0</v>
      </c>
      <c r="J32" s="127">
        <v>0</v>
      </c>
      <c r="K32" s="131">
        <f t="shared" si="1"/>
        <v>0</v>
      </c>
      <c r="M32" s="9"/>
    </row>
    <row r="33" spans="1:13" x14ac:dyDescent="0.25">
      <c r="A33" s="6"/>
      <c r="B33" s="7"/>
      <c r="C33" s="84"/>
      <c r="D33" s="35"/>
      <c r="E33" s="85"/>
      <c r="F33" s="5">
        <f t="shared" si="3"/>
        <v>0</v>
      </c>
      <c r="G33" s="35" t="s">
        <v>133</v>
      </c>
      <c r="H33" s="126">
        <v>0</v>
      </c>
      <c r="I33" s="126">
        <v>0</v>
      </c>
      <c r="J33" s="127">
        <v>0</v>
      </c>
      <c r="K33" s="131">
        <f t="shared" si="1"/>
        <v>0</v>
      </c>
      <c r="M33" s="9"/>
    </row>
    <row r="34" spans="1:13" x14ac:dyDescent="0.25">
      <c r="A34" s="6"/>
      <c r="B34" s="7"/>
      <c r="C34" s="84"/>
      <c r="D34" s="35"/>
      <c r="E34" s="85"/>
      <c r="F34" s="5">
        <f t="shared" si="3"/>
        <v>0</v>
      </c>
      <c r="G34" s="35" t="s">
        <v>133</v>
      </c>
      <c r="H34" s="126">
        <v>0</v>
      </c>
      <c r="I34" s="126">
        <v>0</v>
      </c>
      <c r="J34" s="127">
        <v>0</v>
      </c>
      <c r="K34" s="131">
        <f t="shared" si="1"/>
        <v>0</v>
      </c>
      <c r="M34" s="9"/>
    </row>
    <row r="35" spans="1:13" x14ac:dyDescent="0.25">
      <c r="A35" s="94"/>
      <c r="B35" s="95"/>
      <c r="C35" s="96"/>
      <c r="D35" s="90" t="s">
        <v>136</v>
      </c>
      <c r="E35" s="97"/>
      <c r="F35" s="92"/>
      <c r="G35" s="90" t="s">
        <v>135</v>
      </c>
      <c r="H35" s="151">
        <f>SUM(H36:H38)</f>
        <v>0</v>
      </c>
      <c r="I35" s="151">
        <f t="shared" ref="I35:J35" si="8">SUM(I36:I38)</f>
        <v>0</v>
      </c>
      <c r="J35" s="151">
        <f t="shared" si="8"/>
        <v>0</v>
      </c>
      <c r="K35" s="152">
        <f t="shared" si="1"/>
        <v>0</v>
      </c>
      <c r="M35" s="9">
        <f t="shared" si="2"/>
        <v>0</v>
      </c>
    </row>
    <row r="36" spans="1:13" x14ac:dyDescent="0.25">
      <c r="A36" s="6"/>
      <c r="B36" s="7"/>
      <c r="C36" s="84"/>
      <c r="D36" s="35"/>
      <c r="E36" s="85"/>
      <c r="F36" s="5">
        <f t="shared" si="3"/>
        <v>0</v>
      </c>
      <c r="G36" s="35" t="s">
        <v>135</v>
      </c>
      <c r="H36" s="126">
        <v>0</v>
      </c>
      <c r="I36" s="126">
        <v>0</v>
      </c>
      <c r="J36" s="127">
        <v>0</v>
      </c>
      <c r="K36" s="131">
        <f t="shared" si="1"/>
        <v>0</v>
      </c>
      <c r="M36" s="9"/>
    </row>
    <row r="37" spans="1:13" x14ac:dyDescent="0.25">
      <c r="A37" s="6"/>
      <c r="B37" s="7"/>
      <c r="C37" s="84"/>
      <c r="D37" s="35"/>
      <c r="E37" s="85"/>
      <c r="F37" s="5">
        <f t="shared" si="3"/>
        <v>0</v>
      </c>
      <c r="G37" s="35" t="s">
        <v>135</v>
      </c>
      <c r="H37" s="126">
        <v>0</v>
      </c>
      <c r="I37" s="126">
        <v>0</v>
      </c>
      <c r="J37" s="127">
        <v>0</v>
      </c>
      <c r="K37" s="131">
        <f t="shared" si="1"/>
        <v>0</v>
      </c>
      <c r="M37" s="9"/>
    </row>
    <row r="38" spans="1:13" x14ac:dyDescent="0.25">
      <c r="A38" s="6"/>
      <c r="B38" s="7"/>
      <c r="C38" s="84"/>
      <c r="D38" s="35"/>
      <c r="E38" s="85"/>
      <c r="F38" s="5">
        <f t="shared" si="3"/>
        <v>0</v>
      </c>
      <c r="G38" s="35" t="s">
        <v>135</v>
      </c>
      <c r="H38" s="126">
        <v>0</v>
      </c>
      <c r="I38" s="126">
        <v>0</v>
      </c>
      <c r="J38" s="127">
        <v>0</v>
      </c>
      <c r="K38" s="131">
        <f t="shared" si="1"/>
        <v>0</v>
      </c>
      <c r="M38" s="9"/>
    </row>
    <row r="39" spans="1:13" x14ac:dyDescent="0.25">
      <c r="A39" s="94"/>
      <c r="B39" s="95"/>
      <c r="C39" s="96"/>
      <c r="D39" s="90" t="s">
        <v>137</v>
      </c>
      <c r="E39" s="98"/>
      <c r="F39" s="92"/>
      <c r="G39" s="90" t="s">
        <v>20</v>
      </c>
      <c r="H39" s="151">
        <f>SUM(H40:H42)</f>
        <v>0</v>
      </c>
      <c r="I39" s="151">
        <f t="shared" ref="I39:J39" si="9">SUM(I40:I42)</f>
        <v>0</v>
      </c>
      <c r="J39" s="151">
        <f t="shared" si="9"/>
        <v>0</v>
      </c>
      <c r="K39" s="152">
        <f t="shared" si="1"/>
        <v>0</v>
      </c>
      <c r="M39" s="9">
        <f t="shared" si="2"/>
        <v>0</v>
      </c>
    </row>
    <row r="40" spans="1:13" x14ac:dyDescent="0.25">
      <c r="A40" s="6"/>
      <c r="B40" s="7"/>
      <c r="C40" s="84"/>
      <c r="D40" s="35"/>
      <c r="E40" s="85"/>
      <c r="F40" s="5">
        <f t="shared" si="3"/>
        <v>0</v>
      </c>
      <c r="G40" s="35" t="s">
        <v>20</v>
      </c>
      <c r="H40" s="126">
        <v>0</v>
      </c>
      <c r="I40" s="126">
        <v>0</v>
      </c>
      <c r="J40" s="127">
        <v>0</v>
      </c>
      <c r="K40" s="131">
        <f t="shared" si="1"/>
        <v>0</v>
      </c>
      <c r="M40" s="9"/>
    </row>
    <row r="41" spans="1:13" x14ac:dyDescent="0.25">
      <c r="A41" s="6"/>
      <c r="B41" s="7"/>
      <c r="C41" s="84"/>
      <c r="D41" s="35"/>
      <c r="E41" s="85"/>
      <c r="F41" s="5">
        <f t="shared" si="3"/>
        <v>0</v>
      </c>
      <c r="G41" s="35" t="s">
        <v>20</v>
      </c>
      <c r="H41" s="126">
        <v>0</v>
      </c>
      <c r="I41" s="126">
        <v>0</v>
      </c>
      <c r="J41" s="127">
        <v>0</v>
      </c>
      <c r="K41" s="131">
        <f t="shared" si="1"/>
        <v>0</v>
      </c>
      <c r="M41" s="9"/>
    </row>
    <row r="42" spans="1:13" x14ac:dyDescent="0.25">
      <c r="A42" s="6"/>
      <c r="B42" s="7"/>
      <c r="C42" s="84"/>
      <c r="D42" s="35"/>
      <c r="E42" s="85"/>
      <c r="F42" s="5">
        <f t="shared" si="3"/>
        <v>0</v>
      </c>
      <c r="G42" s="35" t="s">
        <v>20</v>
      </c>
      <c r="H42" s="126">
        <v>0</v>
      </c>
      <c r="I42" s="126">
        <v>0</v>
      </c>
      <c r="J42" s="127">
        <v>0</v>
      </c>
      <c r="K42" s="131">
        <f t="shared" si="1"/>
        <v>0</v>
      </c>
      <c r="M42" s="9"/>
    </row>
    <row r="43" spans="1:13" x14ac:dyDescent="0.25">
      <c r="A43" s="94"/>
      <c r="B43" s="95"/>
      <c r="C43" s="96"/>
      <c r="D43" s="90" t="s">
        <v>139</v>
      </c>
      <c r="E43" s="97"/>
      <c r="F43" s="92"/>
      <c r="G43" s="90" t="s">
        <v>138</v>
      </c>
      <c r="H43" s="151">
        <f>SUM(H44:H46)</f>
        <v>0</v>
      </c>
      <c r="I43" s="151">
        <f t="shared" ref="I43:J43" si="10">SUM(I44:I46)</f>
        <v>0</v>
      </c>
      <c r="J43" s="151">
        <f t="shared" si="10"/>
        <v>0</v>
      </c>
      <c r="K43" s="152">
        <f t="shared" si="1"/>
        <v>0</v>
      </c>
      <c r="M43" s="9">
        <f t="shared" si="2"/>
        <v>0</v>
      </c>
    </row>
    <row r="44" spans="1:13" x14ac:dyDescent="0.25">
      <c r="A44" s="6"/>
      <c r="B44" s="7"/>
      <c r="C44" s="84"/>
      <c r="D44" s="35"/>
      <c r="E44" s="85"/>
      <c r="F44" s="5">
        <f t="shared" si="3"/>
        <v>0</v>
      </c>
      <c r="G44" s="35" t="s">
        <v>138</v>
      </c>
      <c r="H44" s="126">
        <v>0</v>
      </c>
      <c r="I44" s="126">
        <v>0</v>
      </c>
      <c r="J44" s="127">
        <v>0</v>
      </c>
      <c r="K44" s="131">
        <f t="shared" si="1"/>
        <v>0</v>
      </c>
      <c r="M44" s="9"/>
    </row>
    <row r="45" spans="1:13" x14ac:dyDescent="0.25">
      <c r="A45" s="6"/>
      <c r="B45" s="7"/>
      <c r="C45" s="84"/>
      <c r="D45" s="35"/>
      <c r="E45" s="85"/>
      <c r="F45" s="5">
        <f t="shared" si="3"/>
        <v>0</v>
      </c>
      <c r="G45" s="35" t="s">
        <v>138</v>
      </c>
      <c r="H45" s="126">
        <v>0</v>
      </c>
      <c r="I45" s="126">
        <v>0</v>
      </c>
      <c r="J45" s="127">
        <v>0</v>
      </c>
      <c r="K45" s="131">
        <f t="shared" si="1"/>
        <v>0</v>
      </c>
      <c r="M45" s="9"/>
    </row>
    <row r="46" spans="1:13" x14ac:dyDescent="0.25">
      <c r="A46" s="6"/>
      <c r="B46" s="7"/>
      <c r="C46" s="84"/>
      <c r="D46" s="35"/>
      <c r="E46" s="85"/>
      <c r="F46" s="5">
        <f t="shared" si="3"/>
        <v>0</v>
      </c>
      <c r="G46" s="35" t="s">
        <v>138</v>
      </c>
      <c r="H46" s="126">
        <v>0</v>
      </c>
      <c r="I46" s="126">
        <v>0</v>
      </c>
      <c r="J46" s="127">
        <v>0</v>
      </c>
      <c r="K46" s="131">
        <f t="shared" si="1"/>
        <v>0</v>
      </c>
      <c r="M46" s="9"/>
    </row>
    <row r="47" spans="1:13" x14ac:dyDescent="0.25">
      <c r="A47" s="94"/>
      <c r="B47" s="95"/>
      <c r="C47" s="96"/>
      <c r="D47" s="90" t="s">
        <v>303</v>
      </c>
      <c r="E47" s="97"/>
      <c r="F47" s="150"/>
      <c r="G47" s="90" t="s">
        <v>140</v>
      </c>
      <c r="H47" s="151">
        <f>SUM(H48:H50)</f>
        <v>0</v>
      </c>
      <c r="I47" s="151">
        <f t="shared" ref="I47:J47" si="11">SUM(I48:I50)</f>
        <v>0</v>
      </c>
      <c r="J47" s="151">
        <f t="shared" si="11"/>
        <v>0</v>
      </c>
      <c r="K47" s="152">
        <f t="shared" si="1"/>
        <v>0</v>
      </c>
      <c r="M47" s="9">
        <f t="shared" si="2"/>
        <v>0</v>
      </c>
    </row>
    <row r="48" spans="1:13" x14ac:dyDescent="0.25">
      <c r="A48" s="6"/>
      <c r="B48" s="7"/>
      <c r="C48" s="84"/>
      <c r="D48" s="35"/>
      <c r="E48" s="85"/>
      <c r="F48" s="5">
        <f t="shared" si="3"/>
        <v>0</v>
      </c>
      <c r="G48" s="35" t="s">
        <v>140</v>
      </c>
      <c r="H48" s="126">
        <v>0</v>
      </c>
      <c r="I48" s="126">
        <v>0</v>
      </c>
      <c r="J48" s="127">
        <v>0</v>
      </c>
      <c r="K48" s="131">
        <f t="shared" si="1"/>
        <v>0</v>
      </c>
      <c r="M48" s="9"/>
    </row>
    <row r="49" spans="1:13" x14ac:dyDescent="0.25">
      <c r="A49" s="6"/>
      <c r="B49" s="7"/>
      <c r="C49" s="84"/>
      <c r="D49" s="35"/>
      <c r="E49" s="85"/>
      <c r="F49" s="5">
        <f t="shared" si="3"/>
        <v>0</v>
      </c>
      <c r="G49" s="35" t="s">
        <v>140</v>
      </c>
      <c r="H49" s="126">
        <v>0</v>
      </c>
      <c r="I49" s="126">
        <v>0</v>
      </c>
      <c r="J49" s="127">
        <v>0</v>
      </c>
      <c r="K49" s="131">
        <f t="shared" si="1"/>
        <v>0</v>
      </c>
      <c r="M49" s="9"/>
    </row>
    <row r="50" spans="1:13" x14ac:dyDescent="0.25">
      <c r="A50" s="6"/>
      <c r="B50" s="7"/>
      <c r="C50" s="84"/>
      <c r="D50" s="35"/>
      <c r="E50" s="85"/>
      <c r="F50" s="5">
        <f t="shared" si="3"/>
        <v>0</v>
      </c>
      <c r="G50" s="35" t="s">
        <v>140</v>
      </c>
      <c r="H50" s="126">
        <v>0</v>
      </c>
      <c r="I50" s="126">
        <v>0</v>
      </c>
      <c r="J50" s="127">
        <v>0</v>
      </c>
      <c r="K50" s="131">
        <f t="shared" si="1"/>
        <v>0</v>
      </c>
      <c r="M50" s="9"/>
    </row>
    <row r="51" spans="1:13" x14ac:dyDescent="0.25">
      <c r="A51" s="94"/>
      <c r="B51" s="95"/>
      <c r="C51" s="96"/>
      <c r="D51" s="90" t="s">
        <v>340</v>
      </c>
      <c r="E51" s="97"/>
      <c r="F51" s="150"/>
      <c r="G51" s="90" t="s">
        <v>304</v>
      </c>
      <c r="H51" s="151">
        <f>SUM(H52:H54)</f>
        <v>0</v>
      </c>
      <c r="I51" s="151">
        <f t="shared" ref="I51:J51" si="12">SUM(I52:I54)</f>
        <v>0</v>
      </c>
      <c r="J51" s="151">
        <f t="shared" si="12"/>
        <v>0</v>
      </c>
      <c r="K51" s="152">
        <f t="shared" si="1"/>
        <v>0</v>
      </c>
      <c r="M51" s="9">
        <f t="shared" si="2"/>
        <v>0</v>
      </c>
    </row>
    <row r="52" spans="1:13" x14ac:dyDescent="0.25">
      <c r="A52" s="6"/>
      <c r="B52" s="7"/>
      <c r="C52" s="84"/>
      <c r="D52" s="35"/>
      <c r="E52" s="85"/>
      <c r="F52" s="5">
        <f t="shared" si="3"/>
        <v>0</v>
      </c>
      <c r="G52" s="35" t="s">
        <v>304</v>
      </c>
      <c r="H52" s="126">
        <v>0</v>
      </c>
      <c r="I52" s="126">
        <v>0</v>
      </c>
      <c r="J52" s="127">
        <v>0</v>
      </c>
      <c r="K52" s="131">
        <f t="shared" si="1"/>
        <v>0</v>
      </c>
      <c r="M52" s="9"/>
    </row>
    <row r="53" spans="1:13" x14ac:dyDescent="0.25">
      <c r="A53" s="6"/>
      <c r="B53" s="7"/>
      <c r="C53" s="84"/>
      <c r="D53" s="35"/>
      <c r="E53" s="85"/>
      <c r="F53" s="5">
        <f t="shared" si="3"/>
        <v>0</v>
      </c>
      <c r="G53" s="35" t="s">
        <v>304</v>
      </c>
      <c r="H53" s="126">
        <v>0</v>
      </c>
      <c r="I53" s="126">
        <v>0</v>
      </c>
      <c r="J53" s="127">
        <v>0</v>
      </c>
      <c r="K53" s="131">
        <f t="shared" si="1"/>
        <v>0</v>
      </c>
      <c r="M53" s="9"/>
    </row>
    <row r="54" spans="1:13" x14ac:dyDescent="0.25">
      <c r="A54" s="6"/>
      <c r="B54" s="7"/>
      <c r="C54" s="84"/>
      <c r="D54" s="35"/>
      <c r="E54" s="85"/>
      <c r="F54" s="5">
        <f t="shared" si="3"/>
        <v>0</v>
      </c>
      <c r="G54" s="35" t="s">
        <v>304</v>
      </c>
      <c r="H54" s="126">
        <v>0</v>
      </c>
      <c r="I54" s="126">
        <v>0</v>
      </c>
      <c r="J54" s="127">
        <v>0</v>
      </c>
      <c r="K54" s="131">
        <f t="shared" si="1"/>
        <v>0</v>
      </c>
      <c r="M54" s="9"/>
    </row>
    <row r="55" spans="1:13" x14ac:dyDescent="0.25">
      <c r="A55" s="94"/>
      <c r="B55" s="95"/>
      <c r="C55" s="96"/>
      <c r="D55" s="90" t="s">
        <v>80</v>
      </c>
      <c r="E55" s="98"/>
      <c r="F55" s="150"/>
      <c r="G55" s="90" t="s">
        <v>339</v>
      </c>
      <c r="H55" s="151">
        <f>SUM(H56:H58)</f>
        <v>0</v>
      </c>
      <c r="I55" s="151">
        <f t="shared" ref="I55:J55" si="13">SUM(I56:I58)</f>
        <v>0</v>
      </c>
      <c r="J55" s="151">
        <f t="shared" si="13"/>
        <v>0</v>
      </c>
      <c r="K55" s="152">
        <f t="shared" si="1"/>
        <v>0</v>
      </c>
      <c r="M55" s="9"/>
    </row>
    <row r="56" spans="1:13" x14ac:dyDescent="0.25">
      <c r="A56" s="6"/>
      <c r="B56" s="7"/>
      <c r="C56" s="84"/>
      <c r="D56" s="35"/>
      <c r="E56" s="85"/>
      <c r="F56" s="5">
        <f t="shared" ref="F56:F58" si="14">+B56*E56</f>
        <v>0</v>
      </c>
      <c r="G56" s="35" t="s">
        <v>339</v>
      </c>
      <c r="H56" s="126">
        <v>0</v>
      </c>
      <c r="I56" s="126">
        <v>0</v>
      </c>
      <c r="J56" s="127">
        <v>0</v>
      </c>
      <c r="K56" s="131">
        <f t="shared" si="1"/>
        <v>0</v>
      </c>
      <c r="M56" s="9"/>
    </row>
    <row r="57" spans="1:13" x14ac:dyDescent="0.25">
      <c r="A57" s="6"/>
      <c r="B57" s="7"/>
      <c r="C57" s="84"/>
      <c r="D57" s="35"/>
      <c r="E57" s="85"/>
      <c r="F57" s="5">
        <f t="shared" si="14"/>
        <v>0</v>
      </c>
      <c r="G57" s="35" t="s">
        <v>339</v>
      </c>
      <c r="H57" s="126">
        <v>0</v>
      </c>
      <c r="I57" s="126">
        <v>0</v>
      </c>
      <c r="J57" s="127">
        <v>0</v>
      </c>
      <c r="K57" s="131">
        <f t="shared" si="1"/>
        <v>0</v>
      </c>
      <c r="M57" s="9"/>
    </row>
    <row r="58" spans="1:13" x14ac:dyDescent="0.25">
      <c r="A58" s="6"/>
      <c r="B58" s="7"/>
      <c r="C58" s="84"/>
      <c r="D58" s="35"/>
      <c r="E58" s="85"/>
      <c r="F58" s="5">
        <f t="shared" si="14"/>
        <v>0</v>
      </c>
      <c r="G58" s="35" t="s">
        <v>339</v>
      </c>
      <c r="H58" s="126">
        <v>0</v>
      </c>
      <c r="I58" s="126">
        <v>0</v>
      </c>
      <c r="J58" s="127">
        <v>0</v>
      </c>
      <c r="K58" s="131">
        <f t="shared" si="1"/>
        <v>0</v>
      </c>
      <c r="M58" s="9"/>
    </row>
    <row r="59" spans="1:13" x14ac:dyDescent="0.25">
      <c r="A59" s="94"/>
      <c r="B59" s="95"/>
      <c r="C59" s="96"/>
      <c r="D59" s="90" t="s">
        <v>142</v>
      </c>
      <c r="E59" s="97"/>
      <c r="F59" s="92"/>
      <c r="G59" s="90" t="s">
        <v>141</v>
      </c>
      <c r="H59" s="151">
        <f>+H60+H84+H100+H113+H125</f>
        <v>0</v>
      </c>
      <c r="I59" s="151">
        <f>+I60+I84+I100+I113+I125</f>
        <v>0</v>
      </c>
      <c r="J59" s="151">
        <f>+J60+J84+J100+J113+J125</f>
        <v>0</v>
      </c>
      <c r="K59" s="152">
        <f t="shared" si="1"/>
        <v>0</v>
      </c>
      <c r="M59" s="9">
        <f t="shared" si="2"/>
        <v>0</v>
      </c>
    </row>
    <row r="60" spans="1:13" x14ac:dyDescent="0.25">
      <c r="A60" s="94"/>
      <c r="B60" s="95"/>
      <c r="C60" s="96"/>
      <c r="D60" s="90" t="s">
        <v>143</v>
      </c>
      <c r="E60" s="97"/>
      <c r="F60" s="92"/>
      <c r="G60" s="90" t="s">
        <v>19</v>
      </c>
      <c r="H60" s="151">
        <f>SUM(H61:H83)</f>
        <v>0</v>
      </c>
      <c r="I60" s="151">
        <f t="shared" ref="I60:J60" si="15">SUM(I61:I83)</f>
        <v>0</v>
      </c>
      <c r="J60" s="151">
        <f t="shared" si="15"/>
        <v>0</v>
      </c>
      <c r="K60" s="152">
        <f t="shared" si="1"/>
        <v>0</v>
      </c>
      <c r="M60" s="9">
        <f t="shared" si="2"/>
        <v>0</v>
      </c>
    </row>
    <row r="61" spans="1:13" x14ac:dyDescent="0.25">
      <c r="A61" s="6"/>
      <c r="B61" s="7"/>
      <c r="C61" s="84"/>
      <c r="D61" s="35"/>
      <c r="E61" s="85"/>
      <c r="F61" s="5">
        <f t="shared" ref="F61:F124" si="16">+B61*E61</f>
        <v>0</v>
      </c>
      <c r="G61" s="35" t="s">
        <v>19</v>
      </c>
      <c r="H61" s="126">
        <v>0</v>
      </c>
      <c r="I61" s="126">
        <v>0</v>
      </c>
      <c r="J61" s="127">
        <v>0</v>
      </c>
      <c r="K61" s="131">
        <f t="shared" si="1"/>
        <v>0</v>
      </c>
      <c r="M61" s="9"/>
    </row>
    <row r="62" spans="1:13" x14ac:dyDescent="0.25">
      <c r="A62" s="6"/>
      <c r="B62" s="7"/>
      <c r="C62" s="84"/>
      <c r="D62" s="35"/>
      <c r="E62" s="85"/>
      <c r="F62" s="5">
        <f t="shared" si="16"/>
        <v>0</v>
      </c>
      <c r="G62" s="35" t="s">
        <v>19</v>
      </c>
      <c r="H62" s="126">
        <v>0</v>
      </c>
      <c r="I62" s="126">
        <v>0</v>
      </c>
      <c r="J62" s="127">
        <v>0</v>
      </c>
      <c r="K62" s="131">
        <f t="shared" si="1"/>
        <v>0</v>
      </c>
      <c r="M62" s="9"/>
    </row>
    <row r="63" spans="1:13" x14ac:dyDescent="0.25">
      <c r="A63" s="6"/>
      <c r="B63" s="7"/>
      <c r="C63" s="84"/>
      <c r="D63" s="35"/>
      <c r="E63" s="85"/>
      <c r="F63" s="5">
        <f t="shared" si="16"/>
        <v>0</v>
      </c>
      <c r="G63" s="35" t="s">
        <v>19</v>
      </c>
      <c r="H63" s="126">
        <v>0</v>
      </c>
      <c r="I63" s="126">
        <v>0</v>
      </c>
      <c r="J63" s="127">
        <v>0</v>
      </c>
      <c r="K63" s="131">
        <f t="shared" si="1"/>
        <v>0</v>
      </c>
      <c r="M63" s="9"/>
    </row>
    <row r="64" spans="1:13" x14ac:dyDescent="0.25">
      <c r="A64" s="6"/>
      <c r="B64" s="7"/>
      <c r="C64" s="84"/>
      <c r="D64" s="35"/>
      <c r="E64" s="85"/>
      <c r="F64" s="5">
        <f t="shared" si="16"/>
        <v>0</v>
      </c>
      <c r="G64" s="35" t="s">
        <v>19</v>
      </c>
      <c r="H64" s="126">
        <v>0</v>
      </c>
      <c r="I64" s="126">
        <v>0</v>
      </c>
      <c r="J64" s="127">
        <v>0</v>
      </c>
      <c r="K64" s="131">
        <f t="shared" si="1"/>
        <v>0</v>
      </c>
      <c r="M64" s="9"/>
    </row>
    <row r="65" spans="1:13" x14ac:dyDescent="0.25">
      <c r="A65" s="6"/>
      <c r="B65" s="7"/>
      <c r="C65" s="84"/>
      <c r="D65" s="35"/>
      <c r="E65" s="85"/>
      <c r="F65" s="5">
        <f t="shared" si="16"/>
        <v>0</v>
      </c>
      <c r="G65" s="35" t="s">
        <v>19</v>
      </c>
      <c r="H65" s="126">
        <v>0</v>
      </c>
      <c r="I65" s="126">
        <v>0</v>
      </c>
      <c r="J65" s="127">
        <v>0</v>
      </c>
      <c r="K65" s="131">
        <f t="shared" si="1"/>
        <v>0</v>
      </c>
      <c r="M65" s="9"/>
    </row>
    <row r="66" spans="1:13" x14ac:dyDescent="0.25">
      <c r="A66" s="6"/>
      <c r="B66" s="7"/>
      <c r="C66" s="84"/>
      <c r="D66" s="35"/>
      <c r="E66" s="85"/>
      <c r="F66" s="5">
        <f t="shared" si="16"/>
        <v>0</v>
      </c>
      <c r="G66" s="35" t="s">
        <v>19</v>
      </c>
      <c r="H66" s="126">
        <v>0</v>
      </c>
      <c r="I66" s="126">
        <v>0</v>
      </c>
      <c r="J66" s="127">
        <v>0</v>
      </c>
      <c r="K66" s="131">
        <f t="shared" si="1"/>
        <v>0</v>
      </c>
      <c r="M66" s="9"/>
    </row>
    <row r="67" spans="1:13" x14ac:dyDescent="0.25">
      <c r="A67" s="6"/>
      <c r="B67" s="7"/>
      <c r="C67" s="84"/>
      <c r="D67" s="35"/>
      <c r="E67" s="85"/>
      <c r="F67" s="5">
        <f t="shared" si="16"/>
        <v>0</v>
      </c>
      <c r="G67" s="35" t="s">
        <v>19</v>
      </c>
      <c r="H67" s="126">
        <v>0</v>
      </c>
      <c r="I67" s="126">
        <v>0</v>
      </c>
      <c r="J67" s="127">
        <v>0</v>
      </c>
      <c r="K67" s="131">
        <f t="shared" si="1"/>
        <v>0</v>
      </c>
      <c r="M67" s="9"/>
    </row>
    <row r="68" spans="1:13" x14ac:dyDescent="0.25">
      <c r="A68" s="6"/>
      <c r="B68" s="7"/>
      <c r="C68" s="84"/>
      <c r="D68" s="35"/>
      <c r="E68" s="85"/>
      <c r="F68" s="5">
        <f t="shared" si="16"/>
        <v>0</v>
      </c>
      <c r="G68" s="35" t="s">
        <v>19</v>
      </c>
      <c r="H68" s="126">
        <v>0</v>
      </c>
      <c r="I68" s="126">
        <v>0</v>
      </c>
      <c r="J68" s="127">
        <v>0</v>
      </c>
      <c r="K68" s="131">
        <f t="shared" si="1"/>
        <v>0</v>
      </c>
      <c r="M68" s="9"/>
    </row>
    <row r="69" spans="1:13" x14ac:dyDescent="0.25">
      <c r="A69" s="6"/>
      <c r="B69" s="7"/>
      <c r="C69" s="84"/>
      <c r="D69" s="35"/>
      <c r="E69" s="85"/>
      <c r="F69" s="5">
        <f t="shared" si="16"/>
        <v>0</v>
      </c>
      <c r="G69" s="35" t="s">
        <v>19</v>
      </c>
      <c r="H69" s="126">
        <v>0</v>
      </c>
      <c r="I69" s="126">
        <v>0</v>
      </c>
      <c r="J69" s="127">
        <v>0</v>
      </c>
      <c r="K69" s="131">
        <f t="shared" si="1"/>
        <v>0</v>
      </c>
      <c r="M69" s="9"/>
    </row>
    <row r="70" spans="1:13" x14ac:dyDescent="0.25">
      <c r="A70" s="6"/>
      <c r="B70" s="7"/>
      <c r="C70" s="84"/>
      <c r="D70" s="35"/>
      <c r="E70" s="85"/>
      <c r="F70" s="5">
        <f t="shared" si="16"/>
        <v>0</v>
      </c>
      <c r="G70" s="35" t="s">
        <v>19</v>
      </c>
      <c r="H70" s="126">
        <v>0</v>
      </c>
      <c r="I70" s="126">
        <v>0</v>
      </c>
      <c r="J70" s="127">
        <v>0</v>
      </c>
      <c r="K70" s="131">
        <f t="shared" si="1"/>
        <v>0</v>
      </c>
      <c r="M70" s="9"/>
    </row>
    <row r="71" spans="1:13" x14ac:dyDescent="0.25">
      <c r="A71" s="6"/>
      <c r="B71" s="7"/>
      <c r="C71" s="84"/>
      <c r="D71" s="35"/>
      <c r="E71" s="85"/>
      <c r="F71" s="5">
        <f t="shared" si="16"/>
        <v>0</v>
      </c>
      <c r="G71" s="35" t="s">
        <v>19</v>
      </c>
      <c r="H71" s="126">
        <v>0</v>
      </c>
      <c r="I71" s="126">
        <v>0</v>
      </c>
      <c r="J71" s="127">
        <v>0</v>
      </c>
      <c r="K71" s="131">
        <f t="shared" si="1"/>
        <v>0</v>
      </c>
      <c r="M71" s="9"/>
    </row>
    <row r="72" spans="1:13" x14ac:dyDescent="0.25">
      <c r="A72" s="6"/>
      <c r="B72" s="7"/>
      <c r="C72" s="84"/>
      <c r="D72" s="35"/>
      <c r="E72" s="85"/>
      <c r="F72" s="5">
        <f t="shared" si="16"/>
        <v>0</v>
      </c>
      <c r="G72" s="35" t="s">
        <v>19</v>
      </c>
      <c r="H72" s="126">
        <v>0</v>
      </c>
      <c r="I72" s="126">
        <v>0</v>
      </c>
      <c r="J72" s="127">
        <v>0</v>
      </c>
      <c r="K72" s="131">
        <f t="shared" si="1"/>
        <v>0</v>
      </c>
      <c r="M72" s="9"/>
    </row>
    <row r="73" spans="1:13" x14ac:dyDescent="0.25">
      <c r="A73" s="6"/>
      <c r="B73" s="7"/>
      <c r="C73" s="84"/>
      <c r="D73" s="35"/>
      <c r="E73" s="85"/>
      <c r="F73" s="5">
        <f t="shared" si="16"/>
        <v>0</v>
      </c>
      <c r="G73" s="35" t="s">
        <v>19</v>
      </c>
      <c r="H73" s="126">
        <v>0</v>
      </c>
      <c r="I73" s="126">
        <v>0</v>
      </c>
      <c r="J73" s="127">
        <v>0</v>
      </c>
      <c r="K73" s="131">
        <f t="shared" si="1"/>
        <v>0</v>
      </c>
      <c r="M73" s="9"/>
    </row>
    <row r="74" spans="1:13" x14ac:dyDescent="0.25">
      <c r="A74" s="6"/>
      <c r="B74" s="7"/>
      <c r="C74" s="84"/>
      <c r="D74" s="35"/>
      <c r="E74" s="85"/>
      <c r="F74" s="5">
        <f t="shared" si="16"/>
        <v>0</v>
      </c>
      <c r="G74" s="35" t="s">
        <v>19</v>
      </c>
      <c r="H74" s="126">
        <v>0</v>
      </c>
      <c r="I74" s="126">
        <v>0</v>
      </c>
      <c r="J74" s="127">
        <v>0</v>
      </c>
      <c r="K74" s="131">
        <f t="shared" si="1"/>
        <v>0</v>
      </c>
      <c r="M74" s="9"/>
    </row>
    <row r="75" spans="1:13" x14ac:dyDescent="0.25">
      <c r="A75" s="6"/>
      <c r="B75" s="7"/>
      <c r="C75" s="84"/>
      <c r="D75" s="35"/>
      <c r="E75" s="85"/>
      <c r="F75" s="5">
        <f t="shared" si="16"/>
        <v>0</v>
      </c>
      <c r="G75" s="35" t="s">
        <v>19</v>
      </c>
      <c r="H75" s="126">
        <v>0</v>
      </c>
      <c r="I75" s="126">
        <v>0</v>
      </c>
      <c r="J75" s="127">
        <v>0</v>
      </c>
      <c r="K75" s="131">
        <f t="shared" si="1"/>
        <v>0</v>
      </c>
      <c r="M75" s="9"/>
    </row>
    <row r="76" spans="1:13" x14ac:dyDescent="0.25">
      <c r="A76" s="6"/>
      <c r="B76" s="7"/>
      <c r="C76" s="84"/>
      <c r="D76" s="35"/>
      <c r="E76" s="85"/>
      <c r="F76" s="5">
        <f t="shared" si="16"/>
        <v>0</v>
      </c>
      <c r="G76" s="35" t="s">
        <v>19</v>
      </c>
      <c r="H76" s="126">
        <v>0</v>
      </c>
      <c r="I76" s="126">
        <v>0</v>
      </c>
      <c r="J76" s="127">
        <v>0</v>
      </c>
      <c r="K76" s="131">
        <f t="shared" si="1"/>
        <v>0</v>
      </c>
      <c r="M76" s="9"/>
    </row>
    <row r="77" spans="1:13" x14ac:dyDescent="0.25">
      <c r="A77" s="6"/>
      <c r="B77" s="7"/>
      <c r="C77" s="84"/>
      <c r="D77" s="35"/>
      <c r="E77" s="85"/>
      <c r="F77" s="5">
        <f t="shared" si="16"/>
        <v>0</v>
      </c>
      <c r="G77" s="35" t="s">
        <v>19</v>
      </c>
      <c r="H77" s="126">
        <v>0</v>
      </c>
      <c r="I77" s="126">
        <v>0</v>
      </c>
      <c r="J77" s="127">
        <v>0</v>
      </c>
      <c r="K77" s="131">
        <f t="shared" si="1"/>
        <v>0</v>
      </c>
      <c r="M77" s="9"/>
    </row>
    <row r="78" spans="1:13" x14ac:dyDescent="0.25">
      <c r="A78" s="6"/>
      <c r="B78" s="7"/>
      <c r="C78" s="84"/>
      <c r="D78" s="35"/>
      <c r="E78" s="85"/>
      <c r="F78" s="5">
        <f t="shared" si="16"/>
        <v>0</v>
      </c>
      <c r="G78" s="35" t="s">
        <v>19</v>
      </c>
      <c r="H78" s="126">
        <v>0</v>
      </c>
      <c r="I78" s="126">
        <v>0</v>
      </c>
      <c r="J78" s="127">
        <v>0</v>
      </c>
      <c r="K78" s="131">
        <f t="shared" si="1"/>
        <v>0</v>
      </c>
      <c r="M78" s="9"/>
    </row>
    <row r="79" spans="1:13" x14ac:dyDescent="0.25">
      <c r="A79" s="6"/>
      <c r="B79" s="7"/>
      <c r="C79" s="84"/>
      <c r="D79" s="35"/>
      <c r="E79" s="85"/>
      <c r="F79" s="5">
        <f t="shared" si="16"/>
        <v>0</v>
      </c>
      <c r="G79" s="35" t="s">
        <v>19</v>
      </c>
      <c r="H79" s="126">
        <v>0</v>
      </c>
      <c r="I79" s="126">
        <v>0</v>
      </c>
      <c r="J79" s="127">
        <v>0</v>
      </c>
      <c r="K79" s="131">
        <f t="shared" si="1"/>
        <v>0</v>
      </c>
      <c r="M79" s="9"/>
    </row>
    <row r="80" spans="1:13" x14ac:dyDescent="0.25">
      <c r="A80" s="6"/>
      <c r="B80" s="7"/>
      <c r="C80" s="84"/>
      <c r="D80" s="35"/>
      <c r="E80" s="85"/>
      <c r="F80" s="5">
        <f t="shared" si="16"/>
        <v>0</v>
      </c>
      <c r="G80" s="35" t="s">
        <v>19</v>
      </c>
      <c r="H80" s="126">
        <v>0</v>
      </c>
      <c r="I80" s="126">
        <v>0</v>
      </c>
      <c r="J80" s="127">
        <v>0</v>
      </c>
      <c r="K80" s="131">
        <f t="shared" si="1"/>
        <v>0</v>
      </c>
      <c r="M80" s="9"/>
    </row>
    <row r="81" spans="1:13" x14ac:dyDescent="0.25">
      <c r="A81" s="6"/>
      <c r="B81" s="7"/>
      <c r="C81" s="84"/>
      <c r="D81" s="35"/>
      <c r="E81" s="85"/>
      <c r="F81" s="5">
        <f t="shared" si="16"/>
        <v>0</v>
      </c>
      <c r="G81" s="35" t="s">
        <v>19</v>
      </c>
      <c r="H81" s="126">
        <v>0</v>
      </c>
      <c r="I81" s="126">
        <v>0</v>
      </c>
      <c r="J81" s="127">
        <v>0</v>
      </c>
      <c r="K81" s="131">
        <f t="shared" si="1"/>
        <v>0</v>
      </c>
      <c r="M81" s="9"/>
    </row>
    <row r="82" spans="1:13" x14ac:dyDescent="0.25">
      <c r="A82" s="6"/>
      <c r="B82" s="7"/>
      <c r="C82" s="84"/>
      <c r="D82" s="35"/>
      <c r="E82" s="85"/>
      <c r="F82" s="5">
        <f t="shared" si="16"/>
        <v>0</v>
      </c>
      <c r="G82" s="35" t="s">
        <v>19</v>
      </c>
      <c r="H82" s="126">
        <v>0</v>
      </c>
      <c r="I82" s="126">
        <v>0</v>
      </c>
      <c r="J82" s="127">
        <v>0</v>
      </c>
      <c r="K82" s="131">
        <f t="shared" si="1"/>
        <v>0</v>
      </c>
      <c r="M82" s="9"/>
    </row>
    <row r="83" spans="1:13" x14ac:dyDescent="0.25">
      <c r="A83" s="6"/>
      <c r="B83" s="7"/>
      <c r="C83" s="84"/>
      <c r="D83" s="35"/>
      <c r="E83" s="85"/>
      <c r="F83" s="5">
        <f t="shared" si="16"/>
        <v>0</v>
      </c>
      <c r="G83" s="35" t="s">
        <v>19</v>
      </c>
      <c r="H83" s="126">
        <v>0</v>
      </c>
      <c r="I83" s="126">
        <v>0</v>
      </c>
      <c r="J83" s="127">
        <v>0</v>
      </c>
      <c r="K83" s="131">
        <f t="shared" si="1"/>
        <v>0</v>
      </c>
      <c r="M83" s="9"/>
    </row>
    <row r="84" spans="1:13" x14ac:dyDescent="0.25">
      <c r="A84" s="94"/>
      <c r="B84" s="95"/>
      <c r="C84" s="96"/>
      <c r="D84" s="90" t="s">
        <v>145</v>
      </c>
      <c r="E84" s="97"/>
      <c r="F84" s="92"/>
      <c r="G84" s="90" t="s">
        <v>144</v>
      </c>
      <c r="H84" s="151">
        <f>SUM(H85:H99)</f>
        <v>0</v>
      </c>
      <c r="I84" s="151">
        <f t="shared" ref="I84:J84" si="17">SUM(I85:I99)</f>
        <v>0</v>
      </c>
      <c r="J84" s="151">
        <f t="shared" si="17"/>
        <v>0</v>
      </c>
      <c r="K84" s="152">
        <f t="shared" si="1"/>
        <v>0</v>
      </c>
      <c r="M84" s="9">
        <f t="shared" si="2"/>
        <v>0</v>
      </c>
    </row>
    <row r="85" spans="1:13" x14ac:dyDescent="0.25">
      <c r="A85" s="6"/>
      <c r="B85" s="7"/>
      <c r="C85" s="84"/>
      <c r="D85" s="35"/>
      <c r="E85" s="85"/>
      <c r="F85" s="5">
        <f t="shared" si="16"/>
        <v>0</v>
      </c>
      <c r="G85" s="35" t="s">
        <v>144</v>
      </c>
      <c r="H85" s="126">
        <v>0</v>
      </c>
      <c r="I85" s="126">
        <v>0</v>
      </c>
      <c r="J85" s="127">
        <v>0</v>
      </c>
      <c r="K85" s="131">
        <f t="shared" si="1"/>
        <v>0</v>
      </c>
      <c r="M85" s="9"/>
    </row>
    <row r="86" spans="1:13" x14ac:dyDescent="0.25">
      <c r="A86" s="6"/>
      <c r="B86" s="7"/>
      <c r="C86" s="84"/>
      <c r="D86" s="35"/>
      <c r="E86" s="85"/>
      <c r="F86" s="5">
        <f t="shared" si="16"/>
        <v>0</v>
      </c>
      <c r="G86" s="35" t="s">
        <v>144</v>
      </c>
      <c r="H86" s="126">
        <v>0</v>
      </c>
      <c r="I86" s="126">
        <v>0</v>
      </c>
      <c r="J86" s="127">
        <v>0</v>
      </c>
      <c r="K86" s="131">
        <f t="shared" si="1"/>
        <v>0</v>
      </c>
      <c r="M86" s="9"/>
    </row>
    <row r="87" spans="1:13" x14ac:dyDescent="0.25">
      <c r="A87" s="6"/>
      <c r="B87" s="7"/>
      <c r="C87" s="84"/>
      <c r="D87" s="35"/>
      <c r="E87" s="85"/>
      <c r="F87" s="5">
        <f t="shared" si="16"/>
        <v>0</v>
      </c>
      <c r="G87" s="35" t="s">
        <v>144</v>
      </c>
      <c r="H87" s="126">
        <v>0</v>
      </c>
      <c r="I87" s="126">
        <v>0</v>
      </c>
      <c r="J87" s="127">
        <v>0</v>
      </c>
      <c r="K87" s="131">
        <f t="shared" si="1"/>
        <v>0</v>
      </c>
      <c r="M87" s="9"/>
    </row>
    <row r="88" spans="1:13" x14ac:dyDescent="0.25">
      <c r="A88" s="6"/>
      <c r="B88" s="7"/>
      <c r="C88" s="84"/>
      <c r="D88" s="35"/>
      <c r="E88" s="85"/>
      <c r="F88" s="5">
        <f t="shared" si="16"/>
        <v>0</v>
      </c>
      <c r="G88" s="35" t="s">
        <v>144</v>
      </c>
      <c r="H88" s="126">
        <v>0</v>
      </c>
      <c r="I88" s="126">
        <v>0</v>
      </c>
      <c r="J88" s="127">
        <v>0</v>
      </c>
      <c r="K88" s="131">
        <f t="shared" si="1"/>
        <v>0</v>
      </c>
      <c r="M88" s="9"/>
    </row>
    <row r="89" spans="1:13" x14ac:dyDescent="0.25">
      <c r="A89" s="6"/>
      <c r="B89" s="7"/>
      <c r="C89" s="84"/>
      <c r="D89" s="35"/>
      <c r="E89" s="85"/>
      <c r="F89" s="5">
        <f t="shared" si="16"/>
        <v>0</v>
      </c>
      <c r="G89" s="35" t="s">
        <v>144</v>
      </c>
      <c r="H89" s="126">
        <v>0</v>
      </c>
      <c r="I89" s="126">
        <v>0</v>
      </c>
      <c r="J89" s="127">
        <v>0</v>
      </c>
      <c r="K89" s="131">
        <f t="shared" si="1"/>
        <v>0</v>
      </c>
      <c r="M89" s="9"/>
    </row>
    <row r="90" spans="1:13" x14ac:dyDescent="0.25">
      <c r="A90" s="6"/>
      <c r="B90" s="7"/>
      <c r="C90" s="84"/>
      <c r="D90" s="35"/>
      <c r="E90" s="85"/>
      <c r="F90" s="5">
        <f t="shared" si="16"/>
        <v>0</v>
      </c>
      <c r="G90" s="35" t="s">
        <v>144</v>
      </c>
      <c r="H90" s="126">
        <v>0</v>
      </c>
      <c r="I90" s="126">
        <v>0</v>
      </c>
      <c r="J90" s="127">
        <v>0</v>
      </c>
      <c r="K90" s="131">
        <f t="shared" si="1"/>
        <v>0</v>
      </c>
      <c r="M90" s="9"/>
    </row>
    <row r="91" spans="1:13" x14ac:dyDescent="0.25">
      <c r="A91" s="6"/>
      <c r="B91" s="7"/>
      <c r="C91" s="84"/>
      <c r="D91" s="35"/>
      <c r="E91" s="85"/>
      <c r="F91" s="5">
        <f t="shared" si="16"/>
        <v>0</v>
      </c>
      <c r="G91" s="35" t="s">
        <v>144</v>
      </c>
      <c r="H91" s="126">
        <v>0</v>
      </c>
      <c r="I91" s="126">
        <v>0</v>
      </c>
      <c r="J91" s="127">
        <v>0</v>
      </c>
      <c r="K91" s="131">
        <f t="shared" si="1"/>
        <v>0</v>
      </c>
      <c r="M91" s="9"/>
    </row>
    <row r="92" spans="1:13" x14ac:dyDescent="0.25">
      <c r="A92" s="6"/>
      <c r="B92" s="7"/>
      <c r="C92" s="84"/>
      <c r="D92" s="35"/>
      <c r="E92" s="85"/>
      <c r="F92" s="5">
        <f t="shared" si="16"/>
        <v>0</v>
      </c>
      <c r="G92" s="35" t="s">
        <v>144</v>
      </c>
      <c r="H92" s="126">
        <v>0</v>
      </c>
      <c r="I92" s="126">
        <v>0</v>
      </c>
      <c r="J92" s="127">
        <v>0</v>
      </c>
      <c r="K92" s="131">
        <f t="shared" si="1"/>
        <v>0</v>
      </c>
      <c r="M92" s="9"/>
    </row>
    <row r="93" spans="1:13" x14ac:dyDescent="0.25">
      <c r="A93" s="6"/>
      <c r="B93" s="7"/>
      <c r="C93" s="84"/>
      <c r="D93" s="35"/>
      <c r="E93" s="85"/>
      <c r="F93" s="5">
        <f t="shared" si="16"/>
        <v>0</v>
      </c>
      <c r="G93" s="35" t="s">
        <v>144</v>
      </c>
      <c r="H93" s="126">
        <v>0</v>
      </c>
      <c r="I93" s="126">
        <v>0</v>
      </c>
      <c r="J93" s="127">
        <v>0</v>
      </c>
      <c r="K93" s="131">
        <f t="shared" si="1"/>
        <v>0</v>
      </c>
      <c r="M93" s="9"/>
    </row>
    <row r="94" spans="1:13" x14ac:dyDescent="0.25">
      <c r="A94" s="6"/>
      <c r="B94" s="7"/>
      <c r="C94" s="84"/>
      <c r="D94" s="35"/>
      <c r="E94" s="85"/>
      <c r="F94" s="5">
        <f t="shared" si="16"/>
        <v>0</v>
      </c>
      <c r="G94" s="35" t="s">
        <v>144</v>
      </c>
      <c r="H94" s="126">
        <v>0</v>
      </c>
      <c r="I94" s="126">
        <v>0</v>
      </c>
      <c r="J94" s="127">
        <v>0</v>
      </c>
      <c r="K94" s="131">
        <f t="shared" si="1"/>
        <v>0</v>
      </c>
      <c r="M94" s="9"/>
    </row>
    <row r="95" spans="1:13" x14ac:dyDescent="0.25">
      <c r="A95" s="6"/>
      <c r="B95" s="7"/>
      <c r="C95" s="84"/>
      <c r="D95" s="35"/>
      <c r="E95" s="85"/>
      <c r="F95" s="5">
        <f t="shared" si="16"/>
        <v>0</v>
      </c>
      <c r="G95" s="35" t="s">
        <v>144</v>
      </c>
      <c r="H95" s="126">
        <v>0</v>
      </c>
      <c r="I95" s="126">
        <v>0</v>
      </c>
      <c r="J95" s="127">
        <v>0</v>
      </c>
      <c r="K95" s="131">
        <f t="shared" si="1"/>
        <v>0</v>
      </c>
      <c r="M95" s="9"/>
    </row>
    <row r="96" spans="1:13" x14ac:dyDescent="0.25">
      <c r="A96" s="6"/>
      <c r="B96" s="7"/>
      <c r="C96" s="84"/>
      <c r="D96" s="35"/>
      <c r="E96" s="85"/>
      <c r="F96" s="5">
        <f t="shared" si="16"/>
        <v>0</v>
      </c>
      <c r="G96" s="35" t="s">
        <v>144</v>
      </c>
      <c r="H96" s="126">
        <v>0</v>
      </c>
      <c r="I96" s="126">
        <v>0</v>
      </c>
      <c r="J96" s="127">
        <v>0</v>
      </c>
      <c r="K96" s="131">
        <f t="shared" si="1"/>
        <v>0</v>
      </c>
      <c r="M96" s="9"/>
    </row>
    <row r="97" spans="1:13" x14ac:dyDescent="0.25">
      <c r="A97" s="6"/>
      <c r="B97" s="7"/>
      <c r="C97" s="84"/>
      <c r="D97" s="35"/>
      <c r="E97" s="85"/>
      <c r="F97" s="5">
        <f t="shared" si="16"/>
        <v>0</v>
      </c>
      <c r="G97" s="35" t="s">
        <v>144</v>
      </c>
      <c r="H97" s="126">
        <v>0</v>
      </c>
      <c r="I97" s="126">
        <v>0</v>
      </c>
      <c r="J97" s="127">
        <v>0</v>
      </c>
      <c r="K97" s="131">
        <f t="shared" si="1"/>
        <v>0</v>
      </c>
      <c r="M97" s="9"/>
    </row>
    <row r="98" spans="1:13" x14ac:dyDescent="0.25">
      <c r="A98" s="6"/>
      <c r="B98" s="7"/>
      <c r="C98" s="84"/>
      <c r="D98" s="35"/>
      <c r="E98" s="85"/>
      <c r="F98" s="5">
        <f t="shared" si="16"/>
        <v>0</v>
      </c>
      <c r="G98" s="35" t="s">
        <v>144</v>
      </c>
      <c r="H98" s="126">
        <v>0</v>
      </c>
      <c r="I98" s="126">
        <v>0</v>
      </c>
      <c r="J98" s="127">
        <v>0</v>
      </c>
      <c r="K98" s="131">
        <f t="shared" si="1"/>
        <v>0</v>
      </c>
      <c r="M98" s="9"/>
    </row>
    <row r="99" spans="1:13" x14ac:dyDescent="0.25">
      <c r="A99" s="6"/>
      <c r="B99" s="7"/>
      <c r="C99" s="84"/>
      <c r="D99" s="35"/>
      <c r="E99" s="85"/>
      <c r="F99" s="5">
        <f t="shared" si="16"/>
        <v>0</v>
      </c>
      <c r="G99" s="35" t="s">
        <v>144</v>
      </c>
      <c r="H99" s="126">
        <v>0</v>
      </c>
      <c r="I99" s="126">
        <v>0</v>
      </c>
      <c r="J99" s="127">
        <v>0</v>
      </c>
      <c r="K99" s="131">
        <f t="shared" si="1"/>
        <v>0</v>
      </c>
      <c r="M99" s="9"/>
    </row>
    <row r="100" spans="1:13" x14ac:dyDescent="0.25">
      <c r="A100" s="94"/>
      <c r="B100" s="95"/>
      <c r="C100" s="96"/>
      <c r="D100" s="90" t="s">
        <v>147</v>
      </c>
      <c r="E100" s="97"/>
      <c r="F100" s="92"/>
      <c r="G100" s="90" t="s">
        <v>146</v>
      </c>
      <c r="H100" s="151">
        <f>SUM(H101:H112)</f>
        <v>0</v>
      </c>
      <c r="I100" s="151">
        <f t="shared" ref="I100:J100" si="18">SUM(I101:I112)</f>
        <v>0</v>
      </c>
      <c r="J100" s="151">
        <f t="shared" si="18"/>
        <v>0</v>
      </c>
      <c r="K100" s="152">
        <f t="shared" si="1"/>
        <v>0</v>
      </c>
      <c r="M100" s="9">
        <f t="shared" si="2"/>
        <v>0</v>
      </c>
    </row>
    <row r="101" spans="1:13" x14ac:dyDescent="0.25">
      <c r="A101" s="6"/>
      <c r="B101" s="7"/>
      <c r="C101" s="84"/>
      <c r="D101" s="35"/>
      <c r="E101" s="85"/>
      <c r="F101" s="5">
        <f t="shared" si="16"/>
        <v>0</v>
      </c>
      <c r="G101" s="35" t="s">
        <v>146</v>
      </c>
      <c r="H101" s="126">
        <v>0</v>
      </c>
      <c r="I101" s="126">
        <v>0</v>
      </c>
      <c r="J101" s="127">
        <v>0</v>
      </c>
      <c r="K101" s="131">
        <f t="shared" si="1"/>
        <v>0</v>
      </c>
      <c r="M101" s="9"/>
    </row>
    <row r="102" spans="1:13" x14ac:dyDescent="0.25">
      <c r="A102" s="6"/>
      <c r="B102" s="7"/>
      <c r="C102" s="84"/>
      <c r="D102" s="35"/>
      <c r="E102" s="85"/>
      <c r="F102" s="5">
        <f t="shared" si="16"/>
        <v>0</v>
      </c>
      <c r="G102" s="35" t="s">
        <v>146</v>
      </c>
      <c r="H102" s="126">
        <v>0</v>
      </c>
      <c r="I102" s="126">
        <v>0</v>
      </c>
      <c r="J102" s="127">
        <v>0</v>
      </c>
      <c r="K102" s="131">
        <f t="shared" si="1"/>
        <v>0</v>
      </c>
      <c r="M102" s="9"/>
    </row>
    <row r="103" spans="1:13" x14ac:dyDescent="0.25">
      <c r="A103" s="6"/>
      <c r="B103" s="7"/>
      <c r="C103" s="84"/>
      <c r="D103" s="35"/>
      <c r="E103" s="85"/>
      <c r="F103" s="5">
        <f t="shared" si="16"/>
        <v>0</v>
      </c>
      <c r="G103" s="35" t="s">
        <v>146</v>
      </c>
      <c r="H103" s="126">
        <v>0</v>
      </c>
      <c r="I103" s="126">
        <v>0</v>
      </c>
      <c r="J103" s="127">
        <v>0</v>
      </c>
      <c r="K103" s="131">
        <f t="shared" si="1"/>
        <v>0</v>
      </c>
      <c r="M103" s="9"/>
    </row>
    <row r="104" spans="1:13" x14ac:dyDescent="0.25">
      <c r="A104" s="6"/>
      <c r="B104" s="7"/>
      <c r="C104" s="84"/>
      <c r="D104" s="35"/>
      <c r="E104" s="85"/>
      <c r="F104" s="5">
        <f t="shared" si="16"/>
        <v>0</v>
      </c>
      <c r="G104" s="35" t="s">
        <v>146</v>
      </c>
      <c r="H104" s="126">
        <v>0</v>
      </c>
      <c r="I104" s="126">
        <v>0</v>
      </c>
      <c r="J104" s="127">
        <v>0</v>
      </c>
      <c r="K104" s="131">
        <f t="shared" si="1"/>
        <v>0</v>
      </c>
      <c r="M104" s="9"/>
    </row>
    <row r="105" spans="1:13" x14ac:dyDescent="0.25">
      <c r="A105" s="6"/>
      <c r="B105" s="7"/>
      <c r="C105" s="84"/>
      <c r="D105" s="35"/>
      <c r="E105" s="85"/>
      <c r="F105" s="5">
        <f t="shared" si="16"/>
        <v>0</v>
      </c>
      <c r="G105" s="35" t="s">
        <v>146</v>
      </c>
      <c r="H105" s="126">
        <v>0</v>
      </c>
      <c r="I105" s="126">
        <v>0</v>
      </c>
      <c r="J105" s="127">
        <v>0</v>
      </c>
      <c r="K105" s="131">
        <f t="shared" si="1"/>
        <v>0</v>
      </c>
      <c r="M105" s="9"/>
    </row>
    <row r="106" spans="1:13" x14ac:dyDescent="0.25">
      <c r="A106" s="6"/>
      <c r="B106" s="7"/>
      <c r="C106" s="84"/>
      <c r="D106" s="35"/>
      <c r="E106" s="85"/>
      <c r="F106" s="5">
        <f t="shared" si="16"/>
        <v>0</v>
      </c>
      <c r="G106" s="35" t="s">
        <v>146</v>
      </c>
      <c r="H106" s="126">
        <v>0</v>
      </c>
      <c r="I106" s="126">
        <v>0</v>
      </c>
      <c r="J106" s="127">
        <v>0</v>
      </c>
      <c r="K106" s="131">
        <f t="shared" si="1"/>
        <v>0</v>
      </c>
      <c r="M106" s="9"/>
    </row>
    <row r="107" spans="1:13" x14ac:dyDescent="0.25">
      <c r="A107" s="6"/>
      <c r="B107" s="7"/>
      <c r="C107" s="84"/>
      <c r="D107" s="35"/>
      <c r="E107" s="85"/>
      <c r="F107" s="5">
        <f t="shared" si="16"/>
        <v>0</v>
      </c>
      <c r="G107" s="35" t="s">
        <v>146</v>
      </c>
      <c r="H107" s="126">
        <v>0</v>
      </c>
      <c r="I107" s="126">
        <v>0</v>
      </c>
      <c r="J107" s="127">
        <v>0</v>
      </c>
      <c r="K107" s="131">
        <f t="shared" si="1"/>
        <v>0</v>
      </c>
      <c r="M107" s="9"/>
    </row>
    <row r="108" spans="1:13" x14ac:dyDescent="0.25">
      <c r="A108" s="6"/>
      <c r="B108" s="7"/>
      <c r="C108" s="84"/>
      <c r="D108" s="35"/>
      <c r="E108" s="85"/>
      <c r="F108" s="5">
        <f t="shared" si="16"/>
        <v>0</v>
      </c>
      <c r="G108" s="35" t="s">
        <v>146</v>
      </c>
      <c r="H108" s="126">
        <v>0</v>
      </c>
      <c r="I108" s="126">
        <v>0</v>
      </c>
      <c r="J108" s="127">
        <v>0</v>
      </c>
      <c r="K108" s="131">
        <f t="shared" si="1"/>
        <v>0</v>
      </c>
      <c r="M108" s="9"/>
    </row>
    <row r="109" spans="1:13" x14ac:dyDescent="0.25">
      <c r="A109" s="6"/>
      <c r="B109" s="7"/>
      <c r="C109" s="84"/>
      <c r="D109" s="35"/>
      <c r="E109" s="85"/>
      <c r="F109" s="5">
        <f t="shared" si="16"/>
        <v>0</v>
      </c>
      <c r="G109" s="35" t="s">
        <v>146</v>
      </c>
      <c r="H109" s="126">
        <v>0</v>
      </c>
      <c r="I109" s="126">
        <v>0</v>
      </c>
      <c r="J109" s="127">
        <v>0</v>
      </c>
      <c r="K109" s="131">
        <f t="shared" si="1"/>
        <v>0</v>
      </c>
      <c r="M109" s="9"/>
    </row>
    <row r="110" spans="1:13" x14ac:dyDescent="0.25">
      <c r="A110" s="6"/>
      <c r="B110" s="7"/>
      <c r="C110" s="84"/>
      <c r="D110" s="35"/>
      <c r="E110" s="85"/>
      <c r="F110" s="5">
        <f t="shared" si="16"/>
        <v>0</v>
      </c>
      <c r="G110" s="35" t="s">
        <v>146</v>
      </c>
      <c r="H110" s="126">
        <v>0</v>
      </c>
      <c r="I110" s="126">
        <v>0</v>
      </c>
      <c r="J110" s="127">
        <v>0</v>
      </c>
      <c r="K110" s="131">
        <f t="shared" si="1"/>
        <v>0</v>
      </c>
      <c r="M110" s="9"/>
    </row>
    <row r="111" spans="1:13" x14ac:dyDescent="0.25">
      <c r="A111" s="6"/>
      <c r="B111" s="7"/>
      <c r="C111" s="84"/>
      <c r="D111" s="35"/>
      <c r="E111" s="85"/>
      <c r="F111" s="5">
        <f t="shared" si="16"/>
        <v>0</v>
      </c>
      <c r="G111" s="35" t="s">
        <v>146</v>
      </c>
      <c r="H111" s="126">
        <v>0</v>
      </c>
      <c r="I111" s="126">
        <v>0</v>
      </c>
      <c r="J111" s="127">
        <v>0</v>
      </c>
      <c r="K111" s="131">
        <f t="shared" si="1"/>
        <v>0</v>
      </c>
      <c r="M111" s="9"/>
    </row>
    <row r="112" spans="1:13" x14ac:dyDescent="0.25">
      <c r="A112" s="6"/>
      <c r="B112" s="7"/>
      <c r="C112" s="84"/>
      <c r="D112" s="35"/>
      <c r="E112" s="85"/>
      <c r="F112" s="5">
        <f t="shared" si="16"/>
        <v>0</v>
      </c>
      <c r="G112" s="35" t="s">
        <v>146</v>
      </c>
      <c r="H112" s="126">
        <v>0</v>
      </c>
      <c r="I112" s="126">
        <v>0</v>
      </c>
      <c r="J112" s="127">
        <v>0</v>
      </c>
      <c r="K112" s="131">
        <f t="shared" si="1"/>
        <v>0</v>
      </c>
      <c r="M112" s="9"/>
    </row>
    <row r="113" spans="1:13" x14ac:dyDescent="0.25">
      <c r="A113" s="94"/>
      <c r="B113" s="95"/>
      <c r="C113" s="96"/>
      <c r="D113" s="90" t="s">
        <v>149</v>
      </c>
      <c r="E113" s="97"/>
      <c r="F113" s="92"/>
      <c r="G113" s="90" t="s">
        <v>148</v>
      </c>
      <c r="H113" s="151">
        <f>SUM(H114:H124)</f>
        <v>0</v>
      </c>
      <c r="I113" s="151">
        <f t="shared" ref="I113:J113" si="19">SUM(I114:I124)</f>
        <v>0</v>
      </c>
      <c r="J113" s="151">
        <f t="shared" si="19"/>
        <v>0</v>
      </c>
      <c r="K113" s="152">
        <f t="shared" si="1"/>
        <v>0</v>
      </c>
      <c r="M113" s="9">
        <f t="shared" si="2"/>
        <v>0</v>
      </c>
    </row>
    <row r="114" spans="1:13" x14ac:dyDescent="0.25">
      <c r="A114" s="6"/>
      <c r="B114" s="7"/>
      <c r="C114" s="84"/>
      <c r="D114" s="35"/>
      <c r="E114" s="85"/>
      <c r="F114" s="5">
        <f t="shared" si="16"/>
        <v>0</v>
      </c>
      <c r="G114" s="35" t="s">
        <v>148</v>
      </c>
      <c r="H114" s="126">
        <v>0</v>
      </c>
      <c r="I114" s="126">
        <v>0</v>
      </c>
      <c r="J114" s="127">
        <v>0</v>
      </c>
      <c r="K114" s="131">
        <f t="shared" si="1"/>
        <v>0</v>
      </c>
      <c r="M114" s="9"/>
    </row>
    <row r="115" spans="1:13" x14ac:dyDescent="0.25">
      <c r="A115" s="6"/>
      <c r="B115" s="7"/>
      <c r="C115" s="84"/>
      <c r="D115" s="35"/>
      <c r="E115" s="85"/>
      <c r="F115" s="5">
        <f t="shared" si="16"/>
        <v>0</v>
      </c>
      <c r="G115" s="35" t="s">
        <v>148</v>
      </c>
      <c r="H115" s="126">
        <v>0</v>
      </c>
      <c r="I115" s="126">
        <v>0</v>
      </c>
      <c r="J115" s="127">
        <v>0</v>
      </c>
      <c r="K115" s="131">
        <f t="shared" si="1"/>
        <v>0</v>
      </c>
      <c r="M115" s="9"/>
    </row>
    <row r="116" spans="1:13" x14ac:dyDescent="0.25">
      <c r="A116" s="6"/>
      <c r="B116" s="7"/>
      <c r="C116" s="84"/>
      <c r="D116" s="35"/>
      <c r="E116" s="85"/>
      <c r="F116" s="5">
        <f t="shared" si="16"/>
        <v>0</v>
      </c>
      <c r="G116" s="35" t="s">
        <v>148</v>
      </c>
      <c r="H116" s="126">
        <v>0</v>
      </c>
      <c r="I116" s="126">
        <v>0</v>
      </c>
      <c r="J116" s="127">
        <v>0</v>
      </c>
      <c r="K116" s="131">
        <f t="shared" si="1"/>
        <v>0</v>
      </c>
      <c r="M116" s="9"/>
    </row>
    <row r="117" spans="1:13" x14ac:dyDescent="0.25">
      <c r="A117" s="6"/>
      <c r="B117" s="7"/>
      <c r="C117" s="84"/>
      <c r="D117" s="35"/>
      <c r="E117" s="85"/>
      <c r="F117" s="5">
        <f t="shared" si="16"/>
        <v>0</v>
      </c>
      <c r="G117" s="35" t="s">
        <v>148</v>
      </c>
      <c r="H117" s="126">
        <v>0</v>
      </c>
      <c r="I117" s="126">
        <v>0</v>
      </c>
      <c r="J117" s="127">
        <v>0</v>
      </c>
      <c r="K117" s="131">
        <f t="shared" si="1"/>
        <v>0</v>
      </c>
      <c r="M117" s="9"/>
    </row>
    <row r="118" spans="1:13" x14ac:dyDescent="0.25">
      <c r="A118" s="6"/>
      <c r="B118" s="7"/>
      <c r="C118" s="84"/>
      <c r="D118" s="35"/>
      <c r="E118" s="85"/>
      <c r="F118" s="5">
        <f t="shared" si="16"/>
        <v>0</v>
      </c>
      <c r="G118" s="35" t="s">
        <v>148</v>
      </c>
      <c r="H118" s="126">
        <v>0</v>
      </c>
      <c r="I118" s="126">
        <v>0</v>
      </c>
      <c r="J118" s="127">
        <v>0</v>
      </c>
      <c r="K118" s="131">
        <f t="shared" si="1"/>
        <v>0</v>
      </c>
      <c r="M118" s="9"/>
    </row>
    <row r="119" spans="1:13" x14ac:dyDescent="0.25">
      <c r="A119" s="6"/>
      <c r="B119" s="7"/>
      <c r="C119" s="84"/>
      <c r="D119" s="35"/>
      <c r="E119" s="85"/>
      <c r="F119" s="5">
        <f t="shared" si="16"/>
        <v>0</v>
      </c>
      <c r="G119" s="35" t="s">
        <v>148</v>
      </c>
      <c r="H119" s="126">
        <v>0</v>
      </c>
      <c r="I119" s="126">
        <v>0</v>
      </c>
      <c r="J119" s="127">
        <v>0</v>
      </c>
      <c r="K119" s="131">
        <f t="shared" si="1"/>
        <v>0</v>
      </c>
      <c r="M119" s="9"/>
    </row>
    <row r="120" spans="1:13" x14ac:dyDescent="0.25">
      <c r="A120" s="6"/>
      <c r="B120" s="7"/>
      <c r="C120" s="84"/>
      <c r="D120" s="35"/>
      <c r="E120" s="85"/>
      <c r="F120" s="5">
        <f t="shared" si="16"/>
        <v>0</v>
      </c>
      <c r="G120" s="35" t="s">
        <v>148</v>
      </c>
      <c r="H120" s="126">
        <v>0</v>
      </c>
      <c r="I120" s="126">
        <v>0</v>
      </c>
      <c r="J120" s="127">
        <v>0</v>
      </c>
      <c r="K120" s="131">
        <f t="shared" si="1"/>
        <v>0</v>
      </c>
      <c r="M120" s="9"/>
    </row>
    <row r="121" spans="1:13" x14ac:dyDescent="0.25">
      <c r="A121" s="6"/>
      <c r="B121" s="7"/>
      <c r="C121" s="84"/>
      <c r="D121" s="35"/>
      <c r="E121" s="85"/>
      <c r="F121" s="5">
        <f t="shared" si="16"/>
        <v>0</v>
      </c>
      <c r="G121" s="35" t="s">
        <v>148</v>
      </c>
      <c r="H121" s="126">
        <v>0</v>
      </c>
      <c r="I121" s="126">
        <v>0</v>
      </c>
      <c r="J121" s="127">
        <v>0</v>
      </c>
      <c r="K121" s="131">
        <f t="shared" si="1"/>
        <v>0</v>
      </c>
      <c r="M121" s="9"/>
    </row>
    <row r="122" spans="1:13" x14ac:dyDescent="0.25">
      <c r="A122" s="6"/>
      <c r="B122" s="7"/>
      <c r="C122" s="84"/>
      <c r="D122" s="35"/>
      <c r="E122" s="85"/>
      <c r="F122" s="5">
        <f t="shared" si="16"/>
        <v>0</v>
      </c>
      <c r="G122" s="35" t="s">
        <v>148</v>
      </c>
      <c r="H122" s="126">
        <v>0</v>
      </c>
      <c r="I122" s="126">
        <v>0</v>
      </c>
      <c r="J122" s="127">
        <v>0</v>
      </c>
      <c r="K122" s="131">
        <f t="shared" si="1"/>
        <v>0</v>
      </c>
      <c r="M122" s="9"/>
    </row>
    <row r="123" spans="1:13" x14ac:dyDescent="0.25">
      <c r="A123" s="6"/>
      <c r="B123" s="7"/>
      <c r="C123" s="84"/>
      <c r="D123" s="35"/>
      <c r="E123" s="85"/>
      <c r="F123" s="5">
        <f t="shared" si="16"/>
        <v>0</v>
      </c>
      <c r="G123" s="35" t="s">
        <v>148</v>
      </c>
      <c r="H123" s="126">
        <v>0</v>
      </c>
      <c r="I123" s="126">
        <v>0</v>
      </c>
      <c r="J123" s="127">
        <v>0</v>
      </c>
      <c r="K123" s="131">
        <f t="shared" si="1"/>
        <v>0</v>
      </c>
      <c r="M123" s="9"/>
    </row>
    <row r="124" spans="1:13" x14ac:dyDescent="0.25">
      <c r="A124" s="6"/>
      <c r="B124" s="7"/>
      <c r="C124" s="84"/>
      <c r="D124" s="35"/>
      <c r="E124" s="85"/>
      <c r="F124" s="5">
        <f t="shared" si="16"/>
        <v>0</v>
      </c>
      <c r="G124" s="35" t="s">
        <v>148</v>
      </c>
      <c r="H124" s="126">
        <v>0</v>
      </c>
      <c r="I124" s="126">
        <v>0</v>
      </c>
      <c r="J124" s="127">
        <v>0</v>
      </c>
      <c r="K124" s="131">
        <f t="shared" si="1"/>
        <v>0</v>
      </c>
      <c r="M124" s="9"/>
    </row>
    <row r="125" spans="1:13" x14ac:dyDescent="0.25">
      <c r="A125" s="94"/>
      <c r="B125" s="95"/>
      <c r="C125" s="96"/>
      <c r="D125" s="90" t="s">
        <v>80</v>
      </c>
      <c r="E125" s="97"/>
      <c r="F125" s="92"/>
      <c r="G125" s="90" t="s">
        <v>296</v>
      </c>
      <c r="H125" s="151">
        <f>SUM(H126:H156)</f>
        <v>0</v>
      </c>
      <c r="I125" s="151">
        <f t="shared" ref="I125:J125" si="20">SUM(I126:I156)</f>
        <v>0</v>
      </c>
      <c r="J125" s="151">
        <f t="shared" si="20"/>
        <v>0</v>
      </c>
      <c r="K125" s="152">
        <f t="shared" si="1"/>
        <v>0</v>
      </c>
      <c r="M125" s="9">
        <f t="shared" si="2"/>
        <v>0</v>
      </c>
    </row>
    <row r="126" spans="1:13" x14ac:dyDescent="0.25">
      <c r="A126" s="6"/>
      <c r="B126" s="7"/>
      <c r="C126" s="84"/>
      <c r="D126" s="35"/>
      <c r="E126" s="85"/>
      <c r="F126" s="5">
        <f t="shared" ref="F126:F156" si="21">+B126*E126</f>
        <v>0</v>
      </c>
      <c r="G126" s="35" t="s">
        <v>296</v>
      </c>
      <c r="H126" s="126">
        <v>0</v>
      </c>
      <c r="I126" s="126">
        <v>0</v>
      </c>
      <c r="J126" s="127">
        <v>0</v>
      </c>
      <c r="K126" s="131">
        <f t="shared" si="1"/>
        <v>0</v>
      </c>
      <c r="M126" s="9"/>
    </row>
    <row r="127" spans="1:13" x14ac:dyDescent="0.25">
      <c r="A127" s="6"/>
      <c r="B127" s="7"/>
      <c r="C127" s="84"/>
      <c r="D127" s="35"/>
      <c r="E127" s="85"/>
      <c r="F127" s="5">
        <f t="shared" si="21"/>
        <v>0</v>
      </c>
      <c r="G127" s="35" t="s">
        <v>296</v>
      </c>
      <c r="H127" s="126">
        <v>0</v>
      </c>
      <c r="I127" s="126">
        <v>0</v>
      </c>
      <c r="J127" s="127">
        <v>0</v>
      </c>
      <c r="K127" s="131">
        <f t="shared" si="1"/>
        <v>0</v>
      </c>
      <c r="M127" s="9"/>
    </row>
    <row r="128" spans="1:13" x14ac:dyDescent="0.25">
      <c r="A128" s="6"/>
      <c r="B128" s="7"/>
      <c r="C128" s="84"/>
      <c r="D128" s="35"/>
      <c r="E128" s="85"/>
      <c r="F128" s="5">
        <f t="shared" si="21"/>
        <v>0</v>
      </c>
      <c r="G128" s="35" t="s">
        <v>296</v>
      </c>
      <c r="H128" s="126">
        <v>0</v>
      </c>
      <c r="I128" s="126">
        <v>0</v>
      </c>
      <c r="J128" s="127">
        <v>0</v>
      </c>
      <c r="K128" s="131">
        <f t="shared" si="1"/>
        <v>0</v>
      </c>
      <c r="M128" s="9"/>
    </row>
    <row r="129" spans="1:13" x14ac:dyDescent="0.25">
      <c r="A129" s="6"/>
      <c r="B129" s="7"/>
      <c r="C129" s="84"/>
      <c r="D129" s="35"/>
      <c r="E129" s="85"/>
      <c r="F129" s="5">
        <f t="shared" si="21"/>
        <v>0</v>
      </c>
      <c r="G129" s="35" t="s">
        <v>296</v>
      </c>
      <c r="H129" s="126">
        <v>0</v>
      </c>
      <c r="I129" s="126">
        <v>0</v>
      </c>
      <c r="J129" s="127">
        <v>0</v>
      </c>
      <c r="K129" s="131">
        <f t="shared" si="1"/>
        <v>0</v>
      </c>
      <c r="M129" s="9"/>
    </row>
    <row r="130" spans="1:13" x14ac:dyDescent="0.25">
      <c r="A130" s="6"/>
      <c r="B130" s="7"/>
      <c r="C130" s="84"/>
      <c r="D130" s="35"/>
      <c r="E130" s="85"/>
      <c r="F130" s="5">
        <f t="shared" si="21"/>
        <v>0</v>
      </c>
      <c r="G130" s="35" t="s">
        <v>296</v>
      </c>
      <c r="H130" s="126">
        <v>0</v>
      </c>
      <c r="I130" s="126">
        <v>0</v>
      </c>
      <c r="J130" s="127">
        <v>0</v>
      </c>
      <c r="K130" s="131">
        <f t="shared" si="1"/>
        <v>0</v>
      </c>
      <c r="M130" s="9"/>
    </row>
    <row r="131" spans="1:13" x14ac:dyDescent="0.25">
      <c r="A131" s="6"/>
      <c r="B131" s="7"/>
      <c r="C131" s="84"/>
      <c r="D131" s="35"/>
      <c r="E131" s="85"/>
      <c r="F131" s="5">
        <f t="shared" si="21"/>
        <v>0</v>
      </c>
      <c r="G131" s="35" t="s">
        <v>296</v>
      </c>
      <c r="H131" s="126">
        <v>0</v>
      </c>
      <c r="I131" s="126">
        <v>0</v>
      </c>
      <c r="J131" s="127">
        <v>0</v>
      </c>
      <c r="K131" s="131">
        <f t="shared" si="1"/>
        <v>0</v>
      </c>
      <c r="M131" s="9"/>
    </row>
    <row r="132" spans="1:13" x14ac:dyDescent="0.25">
      <c r="A132" s="6"/>
      <c r="B132" s="7"/>
      <c r="C132" s="84"/>
      <c r="D132" s="35"/>
      <c r="E132" s="85"/>
      <c r="F132" s="5">
        <f t="shared" si="21"/>
        <v>0</v>
      </c>
      <c r="G132" s="35" t="s">
        <v>296</v>
      </c>
      <c r="H132" s="126">
        <v>0</v>
      </c>
      <c r="I132" s="126">
        <v>0</v>
      </c>
      <c r="J132" s="127">
        <v>0</v>
      </c>
      <c r="K132" s="131">
        <f t="shared" si="1"/>
        <v>0</v>
      </c>
      <c r="M132" s="9"/>
    </row>
    <row r="133" spans="1:13" x14ac:dyDescent="0.25">
      <c r="A133" s="6"/>
      <c r="B133" s="7"/>
      <c r="C133" s="84"/>
      <c r="D133" s="35"/>
      <c r="E133" s="85"/>
      <c r="F133" s="5">
        <f t="shared" si="21"/>
        <v>0</v>
      </c>
      <c r="G133" s="35" t="s">
        <v>296</v>
      </c>
      <c r="H133" s="126">
        <v>0</v>
      </c>
      <c r="I133" s="126">
        <v>0</v>
      </c>
      <c r="J133" s="127">
        <v>0</v>
      </c>
      <c r="K133" s="131">
        <f t="shared" si="1"/>
        <v>0</v>
      </c>
      <c r="M133" s="9"/>
    </row>
    <row r="134" spans="1:13" x14ac:dyDescent="0.25">
      <c r="A134" s="6"/>
      <c r="B134" s="7"/>
      <c r="C134" s="84"/>
      <c r="D134" s="35"/>
      <c r="E134" s="85"/>
      <c r="F134" s="5">
        <f t="shared" si="21"/>
        <v>0</v>
      </c>
      <c r="G134" s="35" t="s">
        <v>296</v>
      </c>
      <c r="H134" s="126">
        <v>0</v>
      </c>
      <c r="I134" s="126">
        <v>0</v>
      </c>
      <c r="J134" s="127">
        <v>0</v>
      </c>
      <c r="K134" s="131">
        <f t="shared" si="1"/>
        <v>0</v>
      </c>
      <c r="M134" s="9"/>
    </row>
    <row r="135" spans="1:13" x14ac:dyDescent="0.25">
      <c r="A135" s="6"/>
      <c r="B135" s="7"/>
      <c r="C135" s="84"/>
      <c r="D135" s="35"/>
      <c r="E135" s="85"/>
      <c r="F135" s="5">
        <f t="shared" si="21"/>
        <v>0</v>
      </c>
      <c r="G135" s="35" t="s">
        <v>296</v>
      </c>
      <c r="H135" s="126">
        <v>0</v>
      </c>
      <c r="I135" s="126">
        <v>0</v>
      </c>
      <c r="J135" s="127">
        <v>0</v>
      </c>
      <c r="K135" s="131">
        <f t="shared" si="1"/>
        <v>0</v>
      </c>
      <c r="M135" s="9"/>
    </row>
    <row r="136" spans="1:13" x14ac:dyDescent="0.25">
      <c r="A136" s="6"/>
      <c r="B136" s="7"/>
      <c r="C136" s="84"/>
      <c r="D136" s="35"/>
      <c r="E136" s="85"/>
      <c r="F136" s="5">
        <f t="shared" si="21"/>
        <v>0</v>
      </c>
      <c r="G136" s="35" t="s">
        <v>296</v>
      </c>
      <c r="H136" s="126">
        <v>0</v>
      </c>
      <c r="I136" s="126">
        <v>0</v>
      </c>
      <c r="J136" s="127">
        <v>0</v>
      </c>
      <c r="K136" s="131">
        <f t="shared" si="1"/>
        <v>0</v>
      </c>
      <c r="M136" s="9"/>
    </row>
    <row r="137" spans="1:13" x14ac:dyDescent="0.25">
      <c r="A137" s="6"/>
      <c r="B137" s="7"/>
      <c r="C137" s="84"/>
      <c r="D137" s="35"/>
      <c r="E137" s="85"/>
      <c r="F137" s="5">
        <f t="shared" si="21"/>
        <v>0</v>
      </c>
      <c r="G137" s="35" t="s">
        <v>296</v>
      </c>
      <c r="H137" s="126">
        <v>0</v>
      </c>
      <c r="I137" s="126">
        <v>0</v>
      </c>
      <c r="J137" s="127">
        <v>0</v>
      </c>
      <c r="K137" s="131">
        <f t="shared" si="1"/>
        <v>0</v>
      </c>
      <c r="M137" s="9"/>
    </row>
    <row r="138" spans="1:13" x14ac:dyDescent="0.25">
      <c r="A138" s="6"/>
      <c r="B138" s="7"/>
      <c r="C138" s="84"/>
      <c r="D138" s="35"/>
      <c r="E138" s="85"/>
      <c r="F138" s="5">
        <f t="shared" si="21"/>
        <v>0</v>
      </c>
      <c r="G138" s="35" t="s">
        <v>296</v>
      </c>
      <c r="H138" s="126">
        <v>0</v>
      </c>
      <c r="I138" s="126">
        <v>0</v>
      </c>
      <c r="J138" s="127">
        <v>0</v>
      </c>
      <c r="K138" s="131">
        <f t="shared" si="1"/>
        <v>0</v>
      </c>
      <c r="M138" s="9"/>
    </row>
    <row r="139" spans="1:13" x14ac:dyDescent="0.25">
      <c r="A139" s="6"/>
      <c r="B139" s="7"/>
      <c r="C139" s="84"/>
      <c r="D139" s="35"/>
      <c r="E139" s="85"/>
      <c r="F139" s="5">
        <f t="shared" si="21"/>
        <v>0</v>
      </c>
      <c r="G139" s="35" t="s">
        <v>296</v>
      </c>
      <c r="H139" s="126">
        <v>0</v>
      </c>
      <c r="I139" s="126">
        <v>0</v>
      </c>
      <c r="J139" s="127">
        <v>0</v>
      </c>
      <c r="K139" s="131">
        <f t="shared" si="1"/>
        <v>0</v>
      </c>
      <c r="M139" s="9"/>
    </row>
    <row r="140" spans="1:13" x14ac:dyDescent="0.25">
      <c r="A140" s="6"/>
      <c r="B140" s="7"/>
      <c r="C140" s="84"/>
      <c r="D140" s="35"/>
      <c r="E140" s="85"/>
      <c r="F140" s="5">
        <f t="shared" si="21"/>
        <v>0</v>
      </c>
      <c r="G140" s="35" t="s">
        <v>296</v>
      </c>
      <c r="H140" s="126">
        <v>0</v>
      </c>
      <c r="I140" s="126">
        <v>0</v>
      </c>
      <c r="J140" s="127">
        <v>0</v>
      </c>
      <c r="K140" s="131">
        <f t="shared" si="1"/>
        <v>0</v>
      </c>
      <c r="M140" s="9"/>
    </row>
    <row r="141" spans="1:13" x14ac:dyDescent="0.25">
      <c r="A141" s="6"/>
      <c r="B141" s="7"/>
      <c r="C141" s="84"/>
      <c r="D141" s="35"/>
      <c r="E141" s="85"/>
      <c r="F141" s="5">
        <f t="shared" si="21"/>
        <v>0</v>
      </c>
      <c r="G141" s="35" t="s">
        <v>296</v>
      </c>
      <c r="H141" s="126">
        <v>0</v>
      </c>
      <c r="I141" s="126">
        <v>0</v>
      </c>
      <c r="J141" s="127">
        <v>0</v>
      </c>
      <c r="K141" s="131">
        <f t="shared" si="1"/>
        <v>0</v>
      </c>
      <c r="M141" s="9"/>
    </row>
    <row r="142" spans="1:13" x14ac:dyDescent="0.25">
      <c r="A142" s="6"/>
      <c r="B142" s="7"/>
      <c r="C142" s="84"/>
      <c r="D142" s="35"/>
      <c r="E142" s="85"/>
      <c r="F142" s="5">
        <f t="shared" si="21"/>
        <v>0</v>
      </c>
      <c r="G142" s="35" t="s">
        <v>296</v>
      </c>
      <c r="H142" s="126">
        <v>0</v>
      </c>
      <c r="I142" s="126">
        <v>0</v>
      </c>
      <c r="J142" s="127">
        <v>0</v>
      </c>
      <c r="K142" s="131">
        <f t="shared" si="1"/>
        <v>0</v>
      </c>
      <c r="M142" s="9"/>
    </row>
    <row r="143" spans="1:13" x14ac:dyDescent="0.25">
      <c r="A143" s="6"/>
      <c r="B143" s="7"/>
      <c r="C143" s="84"/>
      <c r="D143" s="35"/>
      <c r="E143" s="85"/>
      <c r="F143" s="5">
        <f t="shared" si="21"/>
        <v>0</v>
      </c>
      <c r="G143" s="35" t="s">
        <v>296</v>
      </c>
      <c r="H143" s="126">
        <v>0</v>
      </c>
      <c r="I143" s="126">
        <v>0</v>
      </c>
      <c r="J143" s="127">
        <v>0</v>
      </c>
      <c r="K143" s="131">
        <f t="shared" si="1"/>
        <v>0</v>
      </c>
      <c r="M143" s="9"/>
    </row>
    <row r="144" spans="1:13" x14ac:dyDescent="0.25">
      <c r="A144" s="6"/>
      <c r="B144" s="7"/>
      <c r="C144" s="84"/>
      <c r="D144" s="35"/>
      <c r="E144" s="85"/>
      <c r="F144" s="5">
        <f t="shared" si="21"/>
        <v>0</v>
      </c>
      <c r="G144" s="35" t="s">
        <v>296</v>
      </c>
      <c r="H144" s="126">
        <v>0</v>
      </c>
      <c r="I144" s="126">
        <v>0</v>
      </c>
      <c r="J144" s="127">
        <v>0</v>
      </c>
      <c r="K144" s="131">
        <f t="shared" si="1"/>
        <v>0</v>
      </c>
      <c r="M144" s="9"/>
    </row>
    <row r="145" spans="1:13" x14ac:dyDescent="0.25">
      <c r="A145" s="6"/>
      <c r="B145" s="7"/>
      <c r="C145" s="84"/>
      <c r="D145" s="35"/>
      <c r="E145" s="85"/>
      <c r="F145" s="5">
        <f t="shared" si="21"/>
        <v>0</v>
      </c>
      <c r="G145" s="35" t="s">
        <v>296</v>
      </c>
      <c r="H145" s="126">
        <v>0</v>
      </c>
      <c r="I145" s="126">
        <v>0</v>
      </c>
      <c r="J145" s="127">
        <v>0</v>
      </c>
      <c r="K145" s="131">
        <f t="shared" si="1"/>
        <v>0</v>
      </c>
      <c r="M145" s="9"/>
    </row>
    <row r="146" spans="1:13" x14ac:dyDescent="0.25">
      <c r="A146" s="6"/>
      <c r="B146" s="7"/>
      <c r="C146" s="84"/>
      <c r="D146" s="35"/>
      <c r="E146" s="85"/>
      <c r="F146" s="5">
        <f t="shared" si="21"/>
        <v>0</v>
      </c>
      <c r="G146" s="35" t="s">
        <v>296</v>
      </c>
      <c r="H146" s="126">
        <v>0</v>
      </c>
      <c r="I146" s="126">
        <v>0</v>
      </c>
      <c r="J146" s="127">
        <v>0</v>
      </c>
      <c r="K146" s="131">
        <f t="shared" si="1"/>
        <v>0</v>
      </c>
      <c r="M146" s="9"/>
    </row>
    <row r="147" spans="1:13" x14ac:dyDescent="0.25">
      <c r="A147" s="6"/>
      <c r="B147" s="7"/>
      <c r="C147" s="84"/>
      <c r="D147" s="35"/>
      <c r="E147" s="85"/>
      <c r="F147" s="5">
        <f t="shared" si="21"/>
        <v>0</v>
      </c>
      <c r="G147" s="35" t="s">
        <v>296</v>
      </c>
      <c r="H147" s="126">
        <v>0</v>
      </c>
      <c r="I147" s="126">
        <v>0</v>
      </c>
      <c r="J147" s="127">
        <v>0</v>
      </c>
      <c r="K147" s="131">
        <f t="shared" si="1"/>
        <v>0</v>
      </c>
      <c r="M147" s="9"/>
    </row>
    <row r="148" spans="1:13" x14ac:dyDescent="0.25">
      <c r="A148" s="6"/>
      <c r="B148" s="7"/>
      <c r="C148" s="84"/>
      <c r="D148" s="35"/>
      <c r="E148" s="85"/>
      <c r="F148" s="5">
        <f t="shared" si="21"/>
        <v>0</v>
      </c>
      <c r="G148" s="35" t="s">
        <v>296</v>
      </c>
      <c r="H148" s="126">
        <v>0</v>
      </c>
      <c r="I148" s="126">
        <v>0</v>
      </c>
      <c r="J148" s="127">
        <v>0</v>
      </c>
      <c r="K148" s="131">
        <f t="shared" si="1"/>
        <v>0</v>
      </c>
      <c r="M148" s="9"/>
    </row>
    <row r="149" spans="1:13" x14ac:dyDescent="0.25">
      <c r="A149" s="6"/>
      <c r="B149" s="7"/>
      <c r="C149" s="84"/>
      <c r="D149" s="35"/>
      <c r="E149" s="85"/>
      <c r="F149" s="5">
        <f t="shared" si="21"/>
        <v>0</v>
      </c>
      <c r="G149" s="35" t="s">
        <v>296</v>
      </c>
      <c r="H149" s="126">
        <v>0</v>
      </c>
      <c r="I149" s="126">
        <v>0</v>
      </c>
      <c r="J149" s="127">
        <v>0</v>
      </c>
      <c r="K149" s="131">
        <f t="shared" si="1"/>
        <v>0</v>
      </c>
      <c r="M149" s="9"/>
    </row>
    <row r="150" spans="1:13" x14ac:dyDescent="0.25">
      <c r="A150" s="6"/>
      <c r="B150" s="7"/>
      <c r="C150" s="84"/>
      <c r="D150" s="35"/>
      <c r="E150" s="85"/>
      <c r="F150" s="5">
        <f t="shared" si="21"/>
        <v>0</v>
      </c>
      <c r="G150" s="35" t="s">
        <v>296</v>
      </c>
      <c r="H150" s="126">
        <v>0</v>
      </c>
      <c r="I150" s="126">
        <v>0</v>
      </c>
      <c r="J150" s="127">
        <v>0</v>
      </c>
      <c r="K150" s="131">
        <f t="shared" si="1"/>
        <v>0</v>
      </c>
      <c r="M150" s="9"/>
    </row>
    <row r="151" spans="1:13" x14ac:dyDescent="0.25">
      <c r="A151" s="6"/>
      <c r="B151" s="7"/>
      <c r="C151" s="84"/>
      <c r="D151" s="35"/>
      <c r="E151" s="85"/>
      <c r="F151" s="5">
        <f t="shared" si="21"/>
        <v>0</v>
      </c>
      <c r="G151" s="35" t="s">
        <v>296</v>
      </c>
      <c r="H151" s="126">
        <v>0</v>
      </c>
      <c r="I151" s="126">
        <v>0</v>
      </c>
      <c r="J151" s="127">
        <v>0</v>
      </c>
      <c r="K151" s="131">
        <f t="shared" si="1"/>
        <v>0</v>
      </c>
      <c r="M151" s="9"/>
    </row>
    <row r="152" spans="1:13" x14ac:dyDescent="0.25">
      <c r="A152" s="6"/>
      <c r="B152" s="7"/>
      <c r="C152" s="84"/>
      <c r="D152" s="35"/>
      <c r="E152" s="85"/>
      <c r="F152" s="5">
        <f t="shared" si="21"/>
        <v>0</v>
      </c>
      <c r="G152" s="35" t="s">
        <v>296</v>
      </c>
      <c r="H152" s="126">
        <v>0</v>
      </c>
      <c r="I152" s="126">
        <v>0</v>
      </c>
      <c r="J152" s="127">
        <v>0</v>
      </c>
      <c r="K152" s="131">
        <f t="shared" si="1"/>
        <v>0</v>
      </c>
      <c r="M152" s="9"/>
    </row>
    <row r="153" spans="1:13" x14ac:dyDescent="0.25">
      <c r="A153" s="6"/>
      <c r="B153" s="7"/>
      <c r="C153" s="84"/>
      <c r="D153" s="35"/>
      <c r="E153" s="85"/>
      <c r="F153" s="5">
        <f t="shared" si="21"/>
        <v>0</v>
      </c>
      <c r="G153" s="35" t="s">
        <v>296</v>
      </c>
      <c r="H153" s="126">
        <v>0</v>
      </c>
      <c r="I153" s="126">
        <v>0</v>
      </c>
      <c r="J153" s="127">
        <v>0</v>
      </c>
      <c r="K153" s="131">
        <f t="shared" si="1"/>
        <v>0</v>
      </c>
      <c r="M153" s="9"/>
    </row>
    <row r="154" spans="1:13" x14ac:dyDescent="0.25">
      <c r="A154" s="6"/>
      <c r="B154" s="7"/>
      <c r="C154" s="84"/>
      <c r="D154" s="35"/>
      <c r="E154" s="85"/>
      <c r="F154" s="5">
        <f t="shared" si="21"/>
        <v>0</v>
      </c>
      <c r="G154" s="35" t="s">
        <v>296</v>
      </c>
      <c r="H154" s="126">
        <v>0</v>
      </c>
      <c r="I154" s="126">
        <v>0</v>
      </c>
      <c r="J154" s="127">
        <v>0</v>
      </c>
      <c r="K154" s="131">
        <f t="shared" si="1"/>
        <v>0</v>
      </c>
      <c r="M154" s="9"/>
    </row>
    <row r="155" spans="1:13" x14ac:dyDescent="0.25">
      <c r="A155" s="6"/>
      <c r="B155" s="7"/>
      <c r="C155" s="84"/>
      <c r="D155" s="35"/>
      <c r="E155" s="85"/>
      <c r="F155" s="5">
        <f t="shared" si="21"/>
        <v>0</v>
      </c>
      <c r="G155" s="35" t="s">
        <v>296</v>
      </c>
      <c r="H155" s="126">
        <v>0</v>
      </c>
      <c r="I155" s="126">
        <v>0</v>
      </c>
      <c r="J155" s="127">
        <v>0</v>
      </c>
      <c r="K155" s="131">
        <f t="shared" si="1"/>
        <v>0</v>
      </c>
      <c r="M155" s="9"/>
    </row>
    <row r="156" spans="1:13" x14ac:dyDescent="0.25">
      <c r="A156" s="6"/>
      <c r="B156" s="7"/>
      <c r="C156" s="84"/>
      <c r="D156" s="35"/>
      <c r="E156" s="85"/>
      <c r="F156" s="5">
        <f t="shared" si="21"/>
        <v>0</v>
      </c>
      <c r="G156" s="35" t="s">
        <v>296</v>
      </c>
      <c r="H156" s="126">
        <v>0</v>
      </c>
      <c r="I156" s="126">
        <v>0</v>
      </c>
      <c r="J156" s="127">
        <v>0</v>
      </c>
      <c r="K156" s="131">
        <f t="shared" si="1"/>
        <v>0</v>
      </c>
      <c r="M156" s="9"/>
    </row>
    <row r="157" spans="1:13" ht="25.5" x14ac:dyDescent="0.25">
      <c r="A157" s="94"/>
      <c r="B157" s="95"/>
      <c r="C157" s="96"/>
      <c r="D157" s="90" t="s">
        <v>151</v>
      </c>
      <c r="E157" s="97"/>
      <c r="F157" s="92"/>
      <c r="G157" s="90" t="s">
        <v>150</v>
      </c>
      <c r="H157" s="151">
        <f>+H158+H166+H181</f>
        <v>0</v>
      </c>
      <c r="I157" s="151">
        <f t="shared" ref="I157:J157" si="22">+I158+I166+I181</f>
        <v>0</v>
      </c>
      <c r="J157" s="151">
        <f t="shared" si="22"/>
        <v>0</v>
      </c>
      <c r="K157" s="152">
        <f t="shared" si="1"/>
        <v>0</v>
      </c>
      <c r="M157" s="9">
        <f t="shared" si="2"/>
        <v>0</v>
      </c>
    </row>
    <row r="158" spans="1:13" x14ac:dyDescent="0.25">
      <c r="A158" s="94"/>
      <c r="B158" s="95"/>
      <c r="C158" s="96"/>
      <c r="D158" s="90" t="s">
        <v>153</v>
      </c>
      <c r="E158" s="97"/>
      <c r="F158" s="92"/>
      <c r="G158" s="90" t="s">
        <v>152</v>
      </c>
      <c r="H158" s="151">
        <f>SUM(H159:H165)</f>
        <v>0</v>
      </c>
      <c r="I158" s="151">
        <f t="shared" ref="I158:J158" si="23">SUM(I159:I165)</f>
        <v>0</v>
      </c>
      <c r="J158" s="151">
        <f t="shared" si="23"/>
        <v>0</v>
      </c>
      <c r="K158" s="152">
        <f t="shared" si="1"/>
        <v>0</v>
      </c>
      <c r="M158" s="9">
        <f t="shared" si="2"/>
        <v>0</v>
      </c>
    </row>
    <row r="159" spans="1:13" x14ac:dyDescent="0.25">
      <c r="A159" s="6"/>
      <c r="B159" s="7"/>
      <c r="C159" s="84"/>
      <c r="D159" s="35"/>
      <c r="E159" s="85"/>
      <c r="F159" s="5">
        <f t="shared" ref="F159:F165" si="24">+B159*E159</f>
        <v>0</v>
      </c>
      <c r="G159" s="35" t="s">
        <v>152</v>
      </c>
      <c r="H159" s="126">
        <v>0</v>
      </c>
      <c r="I159" s="126">
        <v>0</v>
      </c>
      <c r="J159" s="127">
        <v>0</v>
      </c>
      <c r="K159" s="131">
        <f t="shared" si="1"/>
        <v>0</v>
      </c>
      <c r="M159" s="9"/>
    </row>
    <row r="160" spans="1:13" x14ac:dyDescent="0.25">
      <c r="A160" s="6"/>
      <c r="B160" s="7"/>
      <c r="C160" s="84"/>
      <c r="D160" s="35"/>
      <c r="E160" s="85"/>
      <c r="F160" s="5">
        <f t="shared" si="24"/>
        <v>0</v>
      </c>
      <c r="G160" s="35" t="s">
        <v>152</v>
      </c>
      <c r="H160" s="126">
        <v>0</v>
      </c>
      <c r="I160" s="126">
        <v>0</v>
      </c>
      <c r="J160" s="127">
        <v>0</v>
      </c>
      <c r="K160" s="131">
        <f t="shared" si="1"/>
        <v>0</v>
      </c>
      <c r="M160" s="9"/>
    </row>
    <row r="161" spans="1:13" x14ac:dyDescent="0.25">
      <c r="A161" s="6"/>
      <c r="B161" s="7"/>
      <c r="C161" s="84"/>
      <c r="D161" s="35"/>
      <c r="E161" s="85"/>
      <c r="F161" s="5">
        <f t="shared" si="24"/>
        <v>0</v>
      </c>
      <c r="G161" s="35" t="s">
        <v>152</v>
      </c>
      <c r="H161" s="126">
        <v>0</v>
      </c>
      <c r="I161" s="126">
        <v>0</v>
      </c>
      <c r="J161" s="127">
        <v>0</v>
      </c>
      <c r="K161" s="131">
        <f t="shared" si="1"/>
        <v>0</v>
      </c>
      <c r="M161" s="9"/>
    </row>
    <row r="162" spans="1:13" x14ac:dyDescent="0.25">
      <c r="A162" s="6"/>
      <c r="B162" s="7"/>
      <c r="C162" s="84"/>
      <c r="D162" s="35"/>
      <c r="E162" s="85"/>
      <c r="F162" s="5">
        <f t="shared" si="24"/>
        <v>0</v>
      </c>
      <c r="G162" s="35" t="s">
        <v>152</v>
      </c>
      <c r="H162" s="126">
        <v>0</v>
      </c>
      <c r="I162" s="126">
        <v>0</v>
      </c>
      <c r="J162" s="127">
        <v>0</v>
      </c>
      <c r="K162" s="131">
        <f t="shared" si="1"/>
        <v>0</v>
      </c>
      <c r="M162" s="9"/>
    </row>
    <row r="163" spans="1:13" x14ac:dyDescent="0.25">
      <c r="A163" s="6"/>
      <c r="B163" s="7"/>
      <c r="C163" s="84"/>
      <c r="D163" s="35"/>
      <c r="E163" s="85"/>
      <c r="F163" s="5">
        <f t="shared" si="24"/>
        <v>0</v>
      </c>
      <c r="G163" s="35" t="s">
        <v>152</v>
      </c>
      <c r="H163" s="126">
        <v>0</v>
      </c>
      <c r="I163" s="126">
        <v>0</v>
      </c>
      <c r="J163" s="127">
        <v>0</v>
      </c>
      <c r="K163" s="131">
        <f t="shared" si="1"/>
        <v>0</v>
      </c>
      <c r="M163" s="9"/>
    </row>
    <row r="164" spans="1:13" x14ac:dyDescent="0.25">
      <c r="A164" s="6"/>
      <c r="B164" s="7"/>
      <c r="C164" s="84"/>
      <c r="D164" s="35"/>
      <c r="E164" s="85"/>
      <c r="F164" s="5">
        <f t="shared" si="24"/>
        <v>0</v>
      </c>
      <c r="G164" s="35" t="s">
        <v>152</v>
      </c>
      <c r="H164" s="126">
        <v>0</v>
      </c>
      <c r="I164" s="126">
        <v>0</v>
      </c>
      <c r="J164" s="127">
        <v>0</v>
      </c>
      <c r="K164" s="131">
        <f t="shared" si="1"/>
        <v>0</v>
      </c>
      <c r="M164" s="9"/>
    </row>
    <row r="165" spans="1:13" x14ac:dyDescent="0.25">
      <c r="A165" s="6"/>
      <c r="B165" s="7"/>
      <c r="C165" s="84"/>
      <c r="D165" s="35"/>
      <c r="E165" s="85"/>
      <c r="F165" s="5">
        <f t="shared" si="24"/>
        <v>0</v>
      </c>
      <c r="G165" s="35" t="s">
        <v>152</v>
      </c>
      <c r="H165" s="126">
        <v>0</v>
      </c>
      <c r="I165" s="126">
        <v>0</v>
      </c>
      <c r="J165" s="127">
        <v>0</v>
      </c>
      <c r="K165" s="131">
        <f t="shared" si="1"/>
        <v>0</v>
      </c>
      <c r="M165" s="9"/>
    </row>
    <row r="166" spans="1:13" x14ac:dyDescent="0.25">
      <c r="A166" s="94"/>
      <c r="B166" s="95"/>
      <c r="C166" s="96"/>
      <c r="D166" s="90" t="s">
        <v>155</v>
      </c>
      <c r="E166" s="97"/>
      <c r="F166" s="92"/>
      <c r="G166" s="90" t="s">
        <v>154</v>
      </c>
      <c r="H166" s="151">
        <f>+H167+H174</f>
        <v>0</v>
      </c>
      <c r="I166" s="151">
        <f t="shared" ref="I166:J166" si="25">+I167+I174</f>
        <v>0</v>
      </c>
      <c r="J166" s="151">
        <f t="shared" si="25"/>
        <v>0</v>
      </c>
      <c r="K166" s="152">
        <f t="shared" si="1"/>
        <v>0</v>
      </c>
      <c r="M166" s="9">
        <f t="shared" si="2"/>
        <v>0</v>
      </c>
    </row>
    <row r="167" spans="1:13" x14ac:dyDescent="0.25">
      <c r="A167" s="94"/>
      <c r="B167" s="95"/>
      <c r="C167" s="96"/>
      <c r="D167" s="90" t="s">
        <v>341</v>
      </c>
      <c r="E167" s="97"/>
      <c r="F167" s="92"/>
      <c r="G167" s="90" t="s">
        <v>156</v>
      </c>
      <c r="H167" s="151">
        <f>SUM(H168:H173)</f>
        <v>0</v>
      </c>
      <c r="I167" s="151">
        <f t="shared" ref="I167:J167" si="26">SUM(I168:I173)</f>
        <v>0</v>
      </c>
      <c r="J167" s="151">
        <f t="shared" si="26"/>
        <v>0</v>
      </c>
      <c r="K167" s="152">
        <f t="shared" si="1"/>
        <v>0</v>
      </c>
      <c r="M167" s="9">
        <f t="shared" si="2"/>
        <v>0</v>
      </c>
    </row>
    <row r="168" spans="1:13" x14ac:dyDescent="0.25">
      <c r="A168" s="6"/>
      <c r="B168" s="7"/>
      <c r="C168" s="84"/>
      <c r="D168" s="35"/>
      <c r="E168" s="85"/>
      <c r="F168" s="5">
        <f t="shared" ref="F168:F184" si="27">+B168*E168</f>
        <v>0</v>
      </c>
      <c r="G168" s="35" t="s">
        <v>156</v>
      </c>
      <c r="H168" s="126">
        <v>0</v>
      </c>
      <c r="I168" s="126">
        <v>0</v>
      </c>
      <c r="J168" s="127">
        <v>0</v>
      </c>
      <c r="K168" s="131">
        <f t="shared" si="1"/>
        <v>0</v>
      </c>
      <c r="M168" s="9"/>
    </row>
    <row r="169" spans="1:13" x14ac:dyDescent="0.25">
      <c r="A169" s="6"/>
      <c r="B169" s="7"/>
      <c r="C169" s="84"/>
      <c r="D169" s="35"/>
      <c r="E169" s="85"/>
      <c r="F169" s="5">
        <f t="shared" si="27"/>
        <v>0</v>
      </c>
      <c r="G169" s="35" t="s">
        <v>156</v>
      </c>
      <c r="H169" s="126">
        <v>0</v>
      </c>
      <c r="I169" s="126">
        <v>0</v>
      </c>
      <c r="J169" s="127">
        <v>0</v>
      </c>
      <c r="K169" s="131">
        <f t="shared" si="1"/>
        <v>0</v>
      </c>
      <c r="M169" s="9"/>
    </row>
    <row r="170" spans="1:13" x14ac:dyDescent="0.25">
      <c r="A170" s="6"/>
      <c r="B170" s="7"/>
      <c r="C170" s="84"/>
      <c r="D170" s="35"/>
      <c r="E170" s="85"/>
      <c r="F170" s="5">
        <f t="shared" si="27"/>
        <v>0</v>
      </c>
      <c r="G170" s="35" t="s">
        <v>156</v>
      </c>
      <c r="H170" s="126">
        <v>0</v>
      </c>
      <c r="I170" s="126">
        <v>0</v>
      </c>
      <c r="J170" s="127">
        <v>0</v>
      </c>
      <c r="K170" s="131">
        <f t="shared" si="1"/>
        <v>0</v>
      </c>
      <c r="M170" s="9"/>
    </row>
    <row r="171" spans="1:13" x14ac:dyDescent="0.25">
      <c r="A171" s="6"/>
      <c r="B171" s="7"/>
      <c r="C171" s="84"/>
      <c r="D171" s="35"/>
      <c r="E171" s="85"/>
      <c r="F171" s="5">
        <f t="shared" si="27"/>
        <v>0</v>
      </c>
      <c r="G171" s="35" t="s">
        <v>156</v>
      </c>
      <c r="H171" s="126">
        <v>0</v>
      </c>
      <c r="I171" s="126">
        <v>0</v>
      </c>
      <c r="J171" s="127">
        <v>0</v>
      </c>
      <c r="K171" s="131">
        <f t="shared" si="1"/>
        <v>0</v>
      </c>
      <c r="M171" s="9"/>
    </row>
    <row r="172" spans="1:13" x14ac:dyDescent="0.25">
      <c r="A172" s="6"/>
      <c r="B172" s="7"/>
      <c r="C172" s="84"/>
      <c r="D172" s="35"/>
      <c r="E172" s="85"/>
      <c r="F172" s="5">
        <f t="shared" si="27"/>
        <v>0</v>
      </c>
      <c r="G172" s="35" t="s">
        <v>156</v>
      </c>
      <c r="H172" s="126">
        <v>0</v>
      </c>
      <c r="I172" s="126">
        <v>0</v>
      </c>
      <c r="J172" s="127">
        <v>0</v>
      </c>
      <c r="K172" s="131">
        <f t="shared" si="1"/>
        <v>0</v>
      </c>
      <c r="M172" s="9"/>
    </row>
    <row r="173" spans="1:13" x14ac:dyDescent="0.25">
      <c r="A173" s="6"/>
      <c r="B173" s="7"/>
      <c r="C173" s="84"/>
      <c r="D173" s="35"/>
      <c r="E173" s="85"/>
      <c r="F173" s="5">
        <f t="shared" si="27"/>
        <v>0</v>
      </c>
      <c r="G173" s="35" t="s">
        <v>156</v>
      </c>
      <c r="H173" s="126">
        <v>0</v>
      </c>
      <c r="I173" s="126">
        <v>0</v>
      </c>
      <c r="J173" s="127">
        <v>0</v>
      </c>
      <c r="K173" s="131">
        <f t="shared" si="1"/>
        <v>0</v>
      </c>
      <c r="M173" s="9"/>
    </row>
    <row r="174" spans="1:13" x14ac:dyDescent="0.25">
      <c r="A174" s="94"/>
      <c r="B174" s="95"/>
      <c r="C174" s="96"/>
      <c r="D174" s="90" t="s">
        <v>158</v>
      </c>
      <c r="E174" s="97"/>
      <c r="F174" s="92"/>
      <c r="G174" s="90" t="s">
        <v>157</v>
      </c>
      <c r="H174" s="151">
        <f>SUM(H175:H180)</f>
        <v>0</v>
      </c>
      <c r="I174" s="151">
        <f t="shared" ref="I174:J174" si="28">SUM(I175:I180)</f>
        <v>0</v>
      </c>
      <c r="J174" s="151">
        <f t="shared" si="28"/>
        <v>0</v>
      </c>
      <c r="K174" s="152">
        <f t="shared" si="1"/>
        <v>0</v>
      </c>
      <c r="M174" s="9">
        <f t="shared" si="2"/>
        <v>0</v>
      </c>
    </row>
    <row r="175" spans="1:13" x14ac:dyDescent="0.25">
      <c r="A175" s="6"/>
      <c r="B175" s="7"/>
      <c r="C175" s="84"/>
      <c r="D175" s="35"/>
      <c r="E175" s="85"/>
      <c r="F175" s="5">
        <f t="shared" si="27"/>
        <v>0</v>
      </c>
      <c r="G175" s="35" t="s">
        <v>157</v>
      </c>
      <c r="H175" s="126">
        <v>0</v>
      </c>
      <c r="I175" s="126">
        <v>0</v>
      </c>
      <c r="J175" s="127">
        <v>0</v>
      </c>
      <c r="K175" s="131">
        <f t="shared" si="1"/>
        <v>0</v>
      </c>
      <c r="M175" s="9"/>
    </row>
    <row r="176" spans="1:13" x14ac:dyDescent="0.25">
      <c r="A176" s="6"/>
      <c r="B176" s="7"/>
      <c r="C176" s="84"/>
      <c r="D176" s="35"/>
      <c r="E176" s="85"/>
      <c r="F176" s="5">
        <f t="shared" si="27"/>
        <v>0</v>
      </c>
      <c r="G176" s="35" t="s">
        <v>157</v>
      </c>
      <c r="H176" s="126">
        <v>0</v>
      </c>
      <c r="I176" s="126">
        <v>0</v>
      </c>
      <c r="J176" s="127">
        <v>0</v>
      </c>
      <c r="K176" s="131">
        <f t="shared" si="1"/>
        <v>0</v>
      </c>
      <c r="M176" s="9"/>
    </row>
    <row r="177" spans="1:13" x14ac:dyDescent="0.25">
      <c r="A177" s="6"/>
      <c r="B177" s="7"/>
      <c r="C177" s="84"/>
      <c r="D177" s="35"/>
      <c r="E177" s="85"/>
      <c r="F177" s="5">
        <f t="shared" si="27"/>
        <v>0</v>
      </c>
      <c r="G177" s="35" t="s">
        <v>157</v>
      </c>
      <c r="H177" s="126">
        <v>0</v>
      </c>
      <c r="I177" s="126">
        <v>0</v>
      </c>
      <c r="J177" s="127">
        <v>0</v>
      </c>
      <c r="K177" s="131">
        <f t="shared" si="1"/>
        <v>0</v>
      </c>
      <c r="M177" s="9"/>
    </row>
    <row r="178" spans="1:13" x14ac:dyDescent="0.25">
      <c r="A178" s="6"/>
      <c r="B178" s="7"/>
      <c r="C178" s="84"/>
      <c r="D178" s="35"/>
      <c r="E178" s="85"/>
      <c r="F178" s="5">
        <f t="shared" si="27"/>
        <v>0</v>
      </c>
      <c r="G178" s="35" t="s">
        <v>157</v>
      </c>
      <c r="H178" s="126">
        <v>0</v>
      </c>
      <c r="I178" s="126">
        <v>0</v>
      </c>
      <c r="J178" s="127">
        <v>0</v>
      </c>
      <c r="K178" s="131">
        <f t="shared" si="1"/>
        <v>0</v>
      </c>
      <c r="M178" s="9"/>
    </row>
    <row r="179" spans="1:13" x14ac:dyDescent="0.25">
      <c r="A179" s="6"/>
      <c r="B179" s="7"/>
      <c r="C179" s="84"/>
      <c r="D179" s="35"/>
      <c r="E179" s="85"/>
      <c r="F179" s="5">
        <f t="shared" si="27"/>
        <v>0</v>
      </c>
      <c r="G179" s="35" t="s">
        <v>157</v>
      </c>
      <c r="H179" s="126">
        <v>0</v>
      </c>
      <c r="I179" s="126">
        <v>0</v>
      </c>
      <c r="J179" s="127">
        <v>0</v>
      </c>
      <c r="K179" s="131">
        <f t="shared" si="1"/>
        <v>0</v>
      </c>
      <c r="M179" s="9"/>
    </row>
    <row r="180" spans="1:13" x14ac:dyDescent="0.25">
      <c r="A180" s="6"/>
      <c r="B180" s="7"/>
      <c r="C180" s="84"/>
      <c r="D180" s="35"/>
      <c r="E180" s="85"/>
      <c r="F180" s="5">
        <f t="shared" si="27"/>
        <v>0</v>
      </c>
      <c r="G180" s="35" t="s">
        <v>157</v>
      </c>
      <c r="H180" s="126">
        <v>0</v>
      </c>
      <c r="I180" s="126">
        <v>0</v>
      </c>
      <c r="J180" s="127">
        <v>0</v>
      </c>
      <c r="K180" s="131">
        <f t="shared" si="1"/>
        <v>0</v>
      </c>
      <c r="M180" s="9"/>
    </row>
    <row r="181" spans="1:13" x14ac:dyDescent="0.25">
      <c r="A181" s="94"/>
      <c r="B181" s="95"/>
      <c r="C181" s="96"/>
      <c r="D181" s="90" t="s">
        <v>306</v>
      </c>
      <c r="E181" s="97"/>
      <c r="F181" s="92"/>
      <c r="G181" s="90" t="s">
        <v>305</v>
      </c>
      <c r="H181" s="151">
        <f>SUM(H182:H184)</f>
        <v>0</v>
      </c>
      <c r="I181" s="151">
        <f t="shared" ref="I181:J181" si="29">SUM(I182:I184)</f>
        <v>0</v>
      </c>
      <c r="J181" s="151">
        <f t="shared" si="29"/>
        <v>0</v>
      </c>
      <c r="K181" s="152">
        <f t="shared" si="1"/>
        <v>0</v>
      </c>
      <c r="M181" s="9">
        <f t="shared" si="2"/>
        <v>0</v>
      </c>
    </row>
    <row r="182" spans="1:13" x14ac:dyDescent="0.25">
      <c r="A182" s="6"/>
      <c r="B182" s="7"/>
      <c r="C182" s="84"/>
      <c r="D182" s="36"/>
      <c r="E182" s="85"/>
      <c r="F182" s="5">
        <f t="shared" si="27"/>
        <v>0</v>
      </c>
      <c r="G182" s="35" t="s">
        <v>305</v>
      </c>
      <c r="H182" s="126">
        <v>0</v>
      </c>
      <c r="I182" s="126">
        <v>0</v>
      </c>
      <c r="J182" s="127">
        <v>0</v>
      </c>
      <c r="K182" s="131">
        <f t="shared" si="1"/>
        <v>0</v>
      </c>
      <c r="M182" s="9"/>
    </row>
    <row r="183" spans="1:13" x14ac:dyDescent="0.25">
      <c r="A183" s="6"/>
      <c r="B183" s="7"/>
      <c r="C183" s="84"/>
      <c r="D183" s="36"/>
      <c r="E183" s="85"/>
      <c r="F183" s="5">
        <f t="shared" si="27"/>
        <v>0</v>
      </c>
      <c r="G183" s="35" t="s">
        <v>305</v>
      </c>
      <c r="H183" s="126">
        <v>0</v>
      </c>
      <c r="I183" s="126">
        <v>0</v>
      </c>
      <c r="J183" s="127">
        <v>0</v>
      </c>
      <c r="K183" s="131">
        <f t="shared" si="1"/>
        <v>0</v>
      </c>
      <c r="M183" s="9"/>
    </row>
    <row r="184" spans="1:13" x14ac:dyDescent="0.25">
      <c r="A184" s="6"/>
      <c r="B184" s="7"/>
      <c r="C184" s="84"/>
      <c r="D184" s="36"/>
      <c r="E184" s="85"/>
      <c r="F184" s="5">
        <f t="shared" si="27"/>
        <v>0</v>
      </c>
      <c r="G184" s="35" t="s">
        <v>305</v>
      </c>
      <c r="H184" s="126">
        <v>0</v>
      </c>
      <c r="I184" s="126">
        <v>0</v>
      </c>
      <c r="J184" s="127">
        <v>0</v>
      </c>
      <c r="K184" s="131">
        <f t="shared" si="1"/>
        <v>0</v>
      </c>
      <c r="M184" s="9"/>
    </row>
    <row r="185" spans="1:13" x14ac:dyDescent="0.25">
      <c r="A185" s="115"/>
      <c r="B185" s="116"/>
      <c r="C185" s="117"/>
      <c r="D185" s="118" t="s">
        <v>160</v>
      </c>
      <c r="E185" s="119"/>
      <c r="F185" s="120"/>
      <c r="G185" s="118" t="s">
        <v>159</v>
      </c>
      <c r="H185" s="132">
        <f>+H186+H213+H219+H221+H232+H238+H243+H252+H257</f>
        <v>0</v>
      </c>
      <c r="I185" s="132">
        <f t="shared" ref="I185:J185" si="30">+I186+I213+I219+I221+I232+I238+I243+I252+I257</f>
        <v>0</v>
      </c>
      <c r="J185" s="132">
        <f t="shared" si="30"/>
        <v>0</v>
      </c>
      <c r="K185" s="133">
        <f t="shared" si="1"/>
        <v>0</v>
      </c>
      <c r="M185" s="9">
        <f t="shared" si="2"/>
        <v>0</v>
      </c>
    </row>
    <row r="186" spans="1:13" x14ac:dyDescent="0.25">
      <c r="A186" s="94"/>
      <c r="B186" s="95"/>
      <c r="C186" s="96"/>
      <c r="D186" s="90" t="s">
        <v>162</v>
      </c>
      <c r="E186" s="97"/>
      <c r="F186" s="92"/>
      <c r="G186" s="90" t="s">
        <v>161</v>
      </c>
      <c r="H186" s="151">
        <f>+H187+H192+H197+H201+H205+H209</f>
        <v>0</v>
      </c>
      <c r="I186" s="151">
        <f t="shared" ref="I186:J186" si="31">+I187+I192+I197+I201+I205+I209</f>
        <v>0</v>
      </c>
      <c r="J186" s="151">
        <f t="shared" si="31"/>
        <v>0</v>
      </c>
      <c r="K186" s="152">
        <f t="shared" si="1"/>
        <v>0</v>
      </c>
      <c r="M186" s="9">
        <f t="shared" si="2"/>
        <v>0</v>
      </c>
    </row>
    <row r="187" spans="1:13" x14ac:dyDescent="0.25">
      <c r="A187" s="94"/>
      <c r="B187" s="95"/>
      <c r="C187" s="96"/>
      <c r="D187" s="90" t="s">
        <v>164</v>
      </c>
      <c r="E187" s="97"/>
      <c r="F187" s="92"/>
      <c r="G187" s="90" t="s">
        <v>163</v>
      </c>
      <c r="H187" s="151">
        <f>SUM(H188:H191)</f>
        <v>0</v>
      </c>
      <c r="I187" s="151">
        <f t="shared" ref="I187:J187" si="32">SUM(I188:I191)</f>
        <v>0</v>
      </c>
      <c r="J187" s="151">
        <f t="shared" si="32"/>
        <v>0</v>
      </c>
      <c r="K187" s="152">
        <f t="shared" si="1"/>
        <v>0</v>
      </c>
      <c r="M187" s="9">
        <f t="shared" si="2"/>
        <v>0</v>
      </c>
    </row>
    <row r="188" spans="1:13" x14ac:dyDescent="0.25">
      <c r="A188" s="6"/>
      <c r="B188" s="7"/>
      <c r="C188" s="84"/>
      <c r="D188" s="35"/>
      <c r="E188" s="85"/>
      <c r="F188" s="5">
        <f t="shared" ref="F188:F212" si="33">+B188*E188</f>
        <v>0</v>
      </c>
      <c r="G188" s="35" t="s">
        <v>163</v>
      </c>
      <c r="H188" s="126">
        <v>0</v>
      </c>
      <c r="I188" s="126">
        <v>0</v>
      </c>
      <c r="J188" s="127">
        <v>0</v>
      </c>
      <c r="K188" s="131">
        <f t="shared" si="1"/>
        <v>0</v>
      </c>
      <c r="M188" s="9"/>
    </row>
    <row r="189" spans="1:13" x14ac:dyDescent="0.25">
      <c r="A189" s="6"/>
      <c r="B189" s="7"/>
      <c r="C189" s="84"/>
      <c r="D189" s="35"/>
      <c r="E189" s="85"/>
      <c r="F189" s="5">
        <f t="shared" si="33"/>
        <v>0</v>
      </c>
      <c r="G189" s="35" t="s">
        <v>163</v>
      </c>
      <c r="H189" s="126">
        <v>0</v>
      </c>
      <c r="I189" s="126">
        <v>0</v>
      </c>
      <c r="J189" s="127">
        <v>0</v>
      </c>
      <c r="K189" s="131">
        <f t="shared" si="1"/>
        <v>0</v>
      </c>
      <c r="M189" s="9"/>
    </row>
    <row r="190" spans="1:13" x14ac:dyDescent="0.25">
      <c r="A190" s="6"/>
      <c r="B190" s="7"/>
      <c r="C190" s="84"/>
      <c r="D190" s="35"/>
      <c r="E190" s="85"/>
      <c r="F190" s="5">
        <f t="shared" si="33"/>
        <v>0</v>
      </c>
      <c r="G190" s="35" t="s">
        <v>163</v>
      </c>
      <c r="H190" s="126">
        <v>0</v>
      </c>
      <c r="I190" s="126">
        <v>0</v>
      </c>
      <c r="J190" s="127">
        <v>0</v>
      </c>
      <c r="K190" s="131">
        <f t="shared" si="1"/>
        <v>0</v>
      </c>
      <c r="M190" s="9"/>
    </row>
    <row r="191" spans="1:13" x14ac:dyDescent="0.25">
      <c r="A191" s="6"/>
      <c r="B191" s="7"/>
      <c r="C191" s="84"/>
      <c r="D191" s="35"/>
      <c r="E191" s="85"/>
      <c r="F191" s="5">
        <f t="shared" si="33"/>
        <v>0</v>
      </c>
      <c r="G191" s="35" t="s">
        <v>163</v>
      </c>
      <c r="H191" s="126">
        <v>0</v>
      </c>
      <c r="I191" s="126">
        <v>0</v>
      </c>
      <c r="J191" s="127">
        <v>0</v>
      </c>
      <c r="K191" s="131">
        <f t="shared" si="1"/>
        <v>0</v>
      </c>
      <c r="M191" s="9"/>
    </row>
    <row r="192" spans="1:13" ht="25.5" x14ac:dyDescent="0.25">
      <c r="A192" s="94"/>
      <c r="B192" s="95"/>
      <c r="C192" s="96"/>
      <c r="D192" s="90" t="s">
        <v>165</v>
      </c>
      <c r="E192" s="97"/>
      <c r="F192" s="92"/>
      <c r="G192" s="90" t="s">
        <v>28</v>
      </c>
      <c r="H192" s="151">
        <f>SUM(H193:H196)</f>
        <v>0</v>
      </c>
      <c r="I192" s="151">
        <f t="shared" ref="I192:J192" si="34">SUM(I193:I196)</f>
        <v>0</v>
      </c>
      <c r="J192" s="151">
        <f t="shared" si="34"/>
        <v>0</v>
      </c>
      <c r="K192" s="152">
        <f t="shared" si="1"/>
        <v>0</v>
      </c>
      <c r="M192" s="9">
        <f t="shared" si="2"/>
        <v>0</v>
      </c>
    </row>
    <row r="193" spans="1:13" x14ac:dyDescent="0.25">
      <c r="A193" s="6"/>
      <c r="B193" s="7"/>
      <c r="C193" s="84"/>
      <c r="D193" s="35"/>
      <c r="E193" s="85"/>
      <c r="F193" s="5">
        <f t="shared" si="33"/>
        <v>0</v>
      </c>
      <c r="G193" s="35" t="s">
        <v>28</v>
      </c>
      <c r="H193" s="126">
        <v>0</v>
      </c>
      <c r="I193" s="126">
        <v>0</v>
      </c>
      <c r="J193" s="127">
        <v>0</v>
      </c>
      <c r="K193" s="131">
        <f t="shared" ref="K193:K260" si="35">+H193+I193+J193</f>
        <v>0</v>
      </c>
      <c r="M193" s="9"/>
    </row>
    <row r="194" spans="1:13" x14ac:dyDescent="0.25">
      <c r="A194" s="6"/>
      <c r="B194" s="7"/>
      <c r="C194" s="84"/>
      <c r="D194" s="35"/>
      <c r="E194" s="85"/>
      <c r="F194" s="5">
        <f t="shared" si="33"/>
        <v>0</v>
      </c>
      <c r="G194" s="35" t="s">
        <v>28</v>
      </c>
      <c r="H194" s="126">
        <v>0</v>
      </c>
      <c r="I194" s="126">
        <v>0</v>
      </c>
      <c r="J194" s="127">
        <v>0</v>
      </c>
      <c r="K194" s="131">
        <f t="shared" si="35"/>
        <v>0</v>
      </c>
      <c r="M194" s="9"/>
    </row>
    <row r="195" spans="1:13" x14ac:dyDescent="0.25">
      <c r="A195" s="6"/>
      <c r="B195" s="7"/>
      <c r="C195" s="84"/>
      <c r="D195" s="35"/>
      <c r="E195" s="85"/>
      <c r="F195" s="5">
        <f t="shared" si="33"/>
        <v>0</v>
      </c>
      <c r="G195" s="35" t="s">
        <v>28</v>
      </c>
      <c r="H195" s="126">
        <v>0</v>
      </c>
      <c r="I195" s="126">
        <v>0</v>
      </c>
      <c r="J195" s="127">
        <v>0</v>
      </c>
      <c r="K195" s="131">
        <f t="shared" si="35"/>
        <v>0</v>
      </c>
      <c r="M195" s="9"/>
    </row>
    <row r="196" spans="1:13" x14ac:dyDescent="0.25">
      <c r="A196" s="6"/>
      <c r="B196" s="7"/>
      <c r="C196" s="84"/>
      <c r="D196" s="35"/>
      <c r="E196" s="85"/>
      <c r="F196" s="5">
        <f t="shared" si="33"/>
        <v>0</v>
      </c>
      <c r="G196" s="35" t="s">
        <v>28</v>
      </c>
      <c r="H196" s="126">
        <v>0</v>
      </c>
      <c r="I196" s="126">
        <v>0</v>
      </c>
      <c r="J196" s="127">
        <v>0</v>
      </c>
      <c r="K196" s="131">
        <f t="shared" si="35"/>
        <v>0</v>
      </c>
      <c r="M196" s="9"/>
    </row>
    <row r="197" spans="1:13" x14ac:dyDescent="0.25">
      <c r="A197" s="94"/>
      <c r="B197" s="95"/>
      <c r="C197" s="96"/>
      <c r="D197" s="90" t="s">
        <v>167</v>
      </c>
      <c r="E197" s="97"/>
      <c r="F197" s="92"/>
      <c r="G197" s="90" t="s">
        <v>166</v>
      </c>
      <c r="H197" s="151">
        <f>SUM(H198:H200)</f>
        <v>0</v>
      </c>
      <c r="I197" s="151">
        <f t="shared" ref="I197:J197" si="36">SUM(I198:I200)</f>
        <v>0</v>
      </c>
      <c r="J197" s="151">
        <f t="shared" si="36"/>
        <v>0</v>
      </c>
      <c r="K197" s="152">
        <f t="shared" si="35"/>
        <v>0</v>
      </c>
      <c r="M197" s="9">
        <f t="shared" si="2"/>
        <v>0</v>
      </c>
    </row>
    <row r="198" spans="1:13" x14ac:dyDescent="0.25">
      <c r="A198" s="6"/>
      <c r="B198" s="7"/>
      <c r="C198" s="84"/>
      <c r="D198" s="35"/>
      <c r="E198" s="85"/>
      <c r="F198" s="5">
        <f t="shared" si="33"/>
        <v>0</v>
      </c>
      <c r="G198" s="35" t="s">
        <v>166</v>
      </c>
      <c r="H198" s="126">
        <v>0</v>
      </c>
      <c r="I198" s="126">
        <v>0</v>
      </c>
      <c r="J198" s="127">
        <v>0</v>
      </c>
      <c r="K198" s="131">
        <f t="shared" si="35"/>
        <v>0</v>
      </c>
      <c r="M198" s="9"/>
    </row>
    <row r="199" spans="1:13" x14ac:dyDescent="0.25">
      <c r="A199" s="6"/>
      <c r="B199" s="7"/>
      <c r="C199" s="84"/>
      <c r="D199" s="35"/>
      <c r="E199" s="85"/>
      <c r="F199" s="5">
        <f t="shared" si="33"/>
        <v>0</v>
      </c>
      <c r="G199" s="35" t="s">
        <v>166</v>
      </c>
      <c r="H199" s="126">
        <v>0</v>
      </c>
      <c r="I199" s="126">
        <v>0</v>
      </c>
      <c r="J199" s="127">
        <v>0</v>
      </c>
      <c r="K199" s="131">
        <f t="shared" si="35"/>
        <v>0</v>
      </c>
      <c r="M199" s="9"/>
    </row>
    <row r="200" spans="1:13" x14ac:dyDescent="0.25">
      <c r="A200" s="6"/>
      <c r="B200" s="7"/>
      <c r="C200" s="84"/>
      <c r="D200" s="35"/>
      <c r="E200" s="85"/>
      <c r="F200" s="5">
        <f t="shared" si="33"/>
        <v>0</v>
      </c>
      <c r="G200" s="35" t="s">
        <v>166</v>
      </c>
      <c r="H200" s="126">
        <v>0</v>
      </c>
      <c r="I200" s="126">
        <v>0</v>
      </c>
      <c r="J200" s="127">
        <v>0</v>
      </c>
      <c r="K200" s="131">
        <f t="shared" si="35"/>
        <v>0</v>
      </c>
      <c r="M200" s="9"/>
    </row>
    <row r="201" spans="1:13" x14ac:dyDescent="0.25">
      <c r="A201" s="94"/>
      <c r="B201" s="95"/>
      <c r="C201" s="96"/>
      <c r="D201" s="90" t="s">
        <v>169</v>
      </c>
      <c r="E201" s="98"/>
      <c r="F201" s="92"/>
      <c r="G201" s="90" t="s">
        <v>168</v>
      </c>
      <c r="H201" s="151">
        <f>SUM(H202:H204)</f>
        <v>0</v>
      </c>
      <c r="I201" s="151">
        <f t="shared" ref="I201:J201" si="37">SUM(I202:I204)</f>
        <v>0</v>
      </c>
      <c r="J201" s="151">
        <f t="shared" si="37"/>
        <v>0</v>
      </c>
      <c r="K201" s="152">
        <f t="shared" si="35"/>
        <v>0</v>
      </c>
      <c r="M201" s="9">
        <f t="shared" si="2"/>
        <v>0</v>
      </c>
    </row>
    <row r="202" spans="1:13" x14ac:dyDescent="0.25">
      <c r="A202" s="6"/>
      <c r="B202" s="7"/>
      <c r="C202" s="84"/>
      <c r="D202" s="35"/>
      <c r="E202" s="85"/>
      <c r="F202" s="5">
        <f t="shared" si="33"/>
        <v>0</v>
      </c>
      <c r="G202" s="35" t="s">
        <v>168</v>
      </c>
      <c r="H202" s="126">
        <v>0</v>
      </c>
      <c r="I202" s="126">
        <v>0</v>
      </c>
      <c r="J202" s="127">
        <v>0</v>
      </c>
      <c r="K202" s="131">
        <f t="shared" si="35"/>
        <v>0</v>
      </c>
      <c r="M202" s="9"/>
    </row>
    <row r="203" spans="1:13" x14ac:dyDescent="0.25">
      <c r="A203" s="6"/>
      <c r="B203" s="7"/>
      <c r="C203" s="84"/>
      <c r="D203" s="35"/>
      <c r="E203" s="85"/>
      <c r="F203" s="5">
        <f t="shared" si="33"/>
        <v>0</v>
      </c>
      <c r="G203" s="35" t="s">
        <v>168</v>
      </c>
      <c r="H203" s="126">
        <v>0</v>
      </c>
      <c r="I203" s="126">
        <v>0</v>
      </c>
      <c r="J203" s="127">
        <v>0</v>
      </c>
      <c r="K203" s="131">
        <f t="shared" si="35"/>
        <v>0</v>
      </c>
      <c r="M203" s="9"/>
    </row>
    <row r="204" spans="1:13" x14ac:dyDescent="0.25">
      <c r="A204" s="6"/>
      <c r="B204" s="7"/>
      <c r="C204" s="84"/>
      <c r="D204" s="35"/>
      <c r="E204" s="85"/>
      <c r="F204" s="5">
        <f t="shared" si="33"/>
        <v>0</v>
      </c>
      <c r="G204" s="35" t="s">
        <v>168</v>
      </c>
      <c r="H204" s="126">
        <v>0</v>
      </c>
      <c r="I204" s="126">
        <v>0</v>
      </c>
      <c r="J204" s="127">
        <v>0</v>
      </c>
      <c r="K204" s="131">
        <f t="shared" si="35"/>
        <v>0</v>
      </c>
      <c r="M204" s="9"/>
    </row>
    <row r="205" spans="1:13" x14ac:dyDescent="0.25">
      <c r="A205" s="94"/>
      <c r="B205" s="95"/>
      <c r="C205" s="96"/>
      <c r="D205" s="90" t="s">
        <v>171</v>
      </c>
      <c r="E205" s="97"/>
      <c r="F205" s="92"/>
      <c r="G205" s="90" t="s">
        <v>170</v>
      </c>
      <c r="H205" s="151">
        <f>SUM(H206:H208)</f>
        <v>0</v>
      </c>
      <c r="I205" s="151">
        <f t="shared" ref="I205:J205" si="38">SUM(I206:I208)</f>
        <v>0</v>
      </c>
      <c r="J205" s="151">
        <f t="shared" si="38"/>
        <v>0</v>
      </c>
      <c r="K205" s="152">
        <f t="shared" si="35"/>
        <v>0</v>
      </c>
      <c r="M205" s="9">
        <f t="shared" si="2"/>
        <v>0</v>
      </c>
    </row>
    <row r="206" spans="1:13" x14ac:dyDescent="0.25">
      <c r="A206" s="6"/>
      <c r="B206" s="7"/>
      <c r="C206" s="84"/>
      <c r="D206" s="35"/>
      <c r="E206" s="85"/>
      <c r="F206" s="5">
        <f t="shared" si="33"/>
        <v>0</v>
      </c>
      <c r="G206" s="35" t="s">
        <v>170</v>
      </c>
      <c r="H206" s="126">
        <v>0</v>
      </c>
      <c r="I206" s="126">
        <v>0</v>
      </c>
      <c r="J206" s="127">
        <v>0</v>
      </c>
      <c r="K206" s="131">
        <f t="shared" si="35"/>
        <v>0</v>
      </c>
      <c r="M206" s="9"/>
    </row>
    <row r="207" spans="1:13" x14ac:dyDescent="0.25">
      <c r="A207" s="6"/>
      <c r="B207" s="7"/>
      <c r="C207" s="84"/>
      <c r="D207" s="35"/>
      <c r="E207" s="85"/>
      <c r="F207" s="5">
        <f t="shared" si="33"/>
        <v>0</v>
      </c>
      <c r="G207" s="35" t="s">
        <v>170</v>
      </c>
      <c r="H207" s="126">
        <v>0</v>
      </c>
      <c r="I207" s="126">
        <v>0</v>
      </c>
      <c r="J207" s="127">
        <v>0</v>
      </c>
      <c r="K207" s="131">
        <f t="shared" si="35"/>
        <v>0</v>
      </c>
      <c r="M207" s="9"/>
    </row>
    <row r="208" spans="1:13" x14ac:dyDescent="0.25">
      <c r="A208" s="6"/>
      <c r="B208" s="7"/>
      <c r="C208" s="84"/>
      <c r="D208" s="35"/>
      <c r="E208" s="85"/>
      <c r="F208" s="5">
        <f t="shared" si="33"/>
        <v>0</v>
      </c>
      <c r="G208" s="35" t="s">
        <v>170</v>
      </c>
      <c r="H208" s="126">
        <v>0</v>
      </c>
      <c r="I208" s="126">
        <v>0</v>
      </c>
      <c r="J208" s="127">
        <v>0</v>
      </c>
      <c r="K208" s="131">
        <f t="shared" si="35"/>
        <v>0</v>
      </c>
      <c r="M208" s="9"/>
    </row>
    <row r="209" spans="1:13" x14ac:dyDescent="0.25">
      <c r="A209" s="94"/>
      <c r="B209" s="95"/>
      <c r="C209" s="96"/>
      <c r="D209" s="90" t="s">
        <v>342</v>
      </c>
      <c r="E209" s="98"/>
      <c r="F209" s="150"/>
      <c r="G209" s="90" t="s">
        <v>343</v>
      </c>
      <c r="H209" s="151">
        <f>+H210+H211+H212</f>
        <v>0</v>
      </c>
      <c r="I209" s="151">
        <f t="shared" ref="I209:K209" si="39">+I210+I211+I212</f>
        <v>0</v>
      </c>
      <c r="J209" s="151">
        <f t="shared" si="39"/>
        <v>0</v>
      </c>
      <c r="K209" s="151">
        <f t="shared" si="39"/>
        <v>0</v>
      </c>
      <c r="M209" s="9"/>
    </row>
    <row r="210" spans="1:13" x14ac:dyDescent="0.25">
      <c r="A210" s="6"/>
      <c r="B210" s="7"/>
      <c r="C210" s="84"/>
      <c r="D210" s="35"/>
      <c r="E210" s="85"/>
      <c r="F210" s="5">
        <f t="shared" si="33"/>
        <v>0</v>
      </c>
      <c r="G210" s="35" t="s">
        <v>343</v>
      </c>
      <c r="H210" s="126">
        <v>0</v>
      </c>
      <c r="I210" s="126">
        <v>0</v>
      </c>
      <c r="J210" s="127">
        <v>0</v>
      </c>
      <c r="K210" s="131">
        <f t="shared" si="35"/>
        <v>0</v>
      </c>
      <c r="M210" s="9"/>
    </row>
    <row r="211" spans="1:13" x14ac:dyDescent="0.25">
      <c r="A211" s="6"/>
      <c r="B211" s="7"/>
      <c r="C211" s="84"/>
      <c r="D211" s="35"/>
      <c r="E211" s="85"/>
      <c r="F211" s="5">
        <f t="shared" si="33"/>
        <v>0</v>
      </c>
      <c r="G211" s="35" t="s">
        <v>343</v>
      </c>
      <c r="H211" s="126">
        <v>0</v>
      </c>
      <c r="I211" s="126">
        <v>0</v>
      </c>
      <c r="J211" s="127">
        <v>0</v>
      </c>
      <c r="K211" s="131">
        <f t="shared" si="35"/>
        <v>0</v>
      </c>
      <c r="M211" s="9"/>
    </row>
    <row r="212" spans="1:13" x14ac:dyDescent="0.25">
      <c r="A212" s="6"/>
      <c r="B212" s="7"/>
      <c r="C212" s="84"/>
      <c r="D212" s="35"/>
      <c r="E212" s="85"/>
      <c r="F212" s="5">
        <f t="shared" si="33"/>
        <v>0</v>
      </c>
      <c r="G212" s="35" t="s">
        <v>343</v>
      </c>
      <c r="H212" s="126">
        <v>0</v>
      </c>
      <c r="I212" s="126">
        <v>0</v>
      </c>
      <c r="J212" s="127">
        <v>0</v>
      </c>
      <c r="K212" s="131">
        <f t="shared" si="35"/>
        <v>0</v>
      </c>
      <c r="M212" s="9"/>
    </row>
    <row r="213" spans="1:13" x14ac:dyDescent="0.25">
      <c r="A213" s="94"/>
      <c r="B213" s="95"/>
      <c r="C213" s="96"/>
      <c r="D213" s="90" t="s">
        <v>173</v>
      </c>
      <c r="E213" s="97"/>
      <c r="F213" s="92"/>
      <c r="G213" s="90" t="s">
        <v>172</v>
      </c>
      <c r="H213" s="151">
        <f>+H214+H215</f>
        <v>0</v>
      </c>
      <c r="I213" s="151">
        <f t="shared" ref="I213:J213" si="40">+I214+I215</f>
        <v>0</v>
      </c>
      <c r="J213" s="151">
        <f t="shared" si="40"/>
        <v>0</v>
      </c>
      <c r="K213" s="152">
        <f t="shared" si="35"/>
        <v>0</v>
      </c>
      <c r="M213" s="9">
        <f t="shared" si="2"/>
        <v>0</v>
      </c>
    </row>
    <row r="214" spans="1:13" ht="25.5" x14ac:dyDescent="0.25">
      <c r="A214" s="6"/>
      <c r="B214" s="7"/>
      <c r="C214" s="84"/>
      <c r="D214" s="35" t="s">
        <v>175</v>
      </c>
      <c r="E214" s="85">
        <v>0</v>
      </c>
      <c r="F214" s="5">
        <f t="shared" ref="F214:F289" si="41">+B214*E214</f>
        <v>0</v>
      </c>
      <c r="G214" s="35" t="s">
        <v>174</v>
      </c>
      <c r="H214" s="126">
        <v>0</v>
      </c>
      <c r="I214" s="126">
        <v>0</v>
      </c>
      <c r="J214" s="127">
        <v>0</v>
      </c>
      <c r="K214" s="131">
        <f t="shared" si="35"/>
        <v>0</v>
      </c>
      <c r="M214" s="9">
        <f t="shared" si="2"/>
        <v>0</v>
      </c>
    </row>
    <row r="215" spans="1:13" x14ac:dyDescent="0.25">
      <c r="A215" s="94"/>
      <c r="B215" s="95"/>
      <c r="C215" s="96"/>
      <c r="D215" s="90" t="s">
        <v>177</v>
      </c>
      <c r="E215" s="97"/>
      <c r="F215" s="92"/>
      <c r="G215" s="90" t="s">
        <v>176</v>
      </c>
      <c r="H215" s="151">
        <f>SUM(H216:H218)</f>
        <v>0</v>
      </c>
      <c r="I215" s="151">
        <f t="shared" ref="I215:J215" si="42">SUM(I216:I218)</f>
        <v>0</v>
      </c>
      <c r="J215" s="151">
        <f t="shared" si="42"/>
        <v>0</v>
      </c>
      <c r="K215" s="152">
        <f t="shared" si="35"/>
        <v>0</v>
      </c>
      <c r="M215" s="9">
        <f t="shared" si="2"/>
        <v>0</v>
      </c>
    </row>
    <row r="216" spans="1:13" x14ac:dyDescent="0.25">
      <c r="A216" s="6"/>
      <c r="B216" s="7"/>
      <c r="C216" s="84"/>
      <c r="D216" s="35" t="s">
        <v>179</v>
      </c>
      <c r="E216" s="85">
        <v>0</v>
      </c>
      <c r="F216" s="5">
        <f t="shared" si="41"/>
        <v>0</v>
      </c>
      <c r="G216" s="37" t="s">
        <v>178</v>
      </c>
      <c r="H216" s="126">
        <v>0</v>
      </c>
      <c r="I216" s="126">
        <v>0</v>
      </c>
      <c r="J216" s="127">
        <v>0</v>
      </c>
      <c r="K216" s="131">
        <f t="shared" si="35"/>
        <v>0</v>
      </c>
      <c r="M216" s="9">
        <f t="shared" si="2"/>
        <v>0</v>
      </c>
    </row>
    <row r="217" spans="1:13" ht="51" x14ac:dyDescent="0.25">
      <c r="A217" s="6"/>
      <c r="B217" s="7"/>
      <c r="C217" s="84"/>
      <c r="D217" s="35" t="s">
        <v>181</v>
      </c>
      <c r="E217" s="85">
        <v>0</v>
      </c>
      <c r="F217" s="5">
        <f t="shared" si="41"/>
        <v>0</v>
      </c>
      <c r="G217" s="37" t="s">
        <v>180</v>
      </c>
      <c r="H217" s="126">
        <v>0</v>
      </c>
      <c r="I217" s="126">
        <v>0</v>
      </c>
      <c r="J217" s="127">
        <v>0</v>
      </c>
      <c r="K217" s="131">
        <f t="shared" si="35"/>
        <v>0</v>
      </c>
      <c r="M217" s="9">
        <f t="shared" si="2"/>
        <v>0</v>
      </c>
    </row>
    <row r="218" spans="1:13" ht="25.5" x14ac:dyDescent="0.25">
      <c r="A218" s="6"/>
      <c r="B218" s="7"/>
      <c r="C218" s="84"/>
      <c r="D218" s="35" t="s">
        <v>308</v>
      </c>
      <c r="E218" s="85">
        <v>0</v>
      </c>
      <c r="F218" s="5">
        <f t="shared" si="41"/>
        <v>0</v>
      </c>
      <c r="G218" s="37" t="s">
        <v>307</v>
      </c>
      <c r="H218" s="126">
        <v>0</v>
      </c>
      <c r="I218" s="126">
        <v>0</v>
      </c>
      <c r="J218" s="127">
        <v>0</v>
      </c>
      <c r="K218" s="131">
        <f t="shared" si="35"/>
        <v>0</v>
      </c>
      <c r="M218" s="9">
        <f t="shared" si="2"/>
        <v>0</v>
      </c>
    </row>
    <row r="219" spans="1:13" ht="25.5" x14ac:dyDescent="0.25">
      <c r="A219" s="94"/>
      <c r="B219" s="95"/>
      <c r="C219" s="96"/>
      <c r="D219" s="90" t="s">
        <v>183</v>
      </c>
      <c r="E219" s="97"/>
      <c r="F219" s="92"/>
      <c r="G219" s="90" t="s">
        <v>182</v>
      </c>
      <c r="H219" s="151">
        <f>+H220</f>
        <v>0</v>
      </c>
      <c r="I219" s="151">
        <f t="shared" ref="I219:J219" si="43">+I220</f>
        <v>0</v>
      </c>
      <c r="J219" s="151">
        <f t="shared" si="43"/>
        <v>0</v>
      </c>
      <c r="K219" s="152">
        <f t="shared" si="35"/>
        <v>0</v>
      </c>
      <c r="M219" s="9">
        <f t="shared" si="2"/>
        <v>0</v>
      </c>
    </row>
    <row r="220" spans="1:13" ht="25.5" x14ac:dyDescent="0.25">
      <c r="A220" s="6"/>
      <c r="B220" s="7"/>
      <c r="C220" s="84"/>
      <c r="D220" s="35" t="s">
        <v>185</v>
      </c>
      <c r="E220" s="85"/>
      <c r="F220" s="5">
        <f t="shared" si="41"/>
        <v>0</v>
      </c>
      <c r="G220" s="35" t="s">
        <v>184</v>
      </c>
      <c r="H220" s="126">
        <v>0</v>
      </c>
      <c r="I220" s="126">
        <v>0</v>
      </c>
      <c r="J220" s="127">
        <v>0</v>
      </c>
      <c r="K220" s="131">
        <f t="shared" si="35"/>
        <v>0</v>
      </c>
      <c r="M220" s="9">
        <f t="shared" si="2"/>
        <v>0</v>
      </c>
    </row>
    <row r="221" spans="1:13" x14ac:dyDescent="0.25">
      <c r="A221" s="94"/>
      <c r="B221" s="95"/>
      <c r="C221" s="96"/>
      <c r="D221" s="90" t="s">
        <v>187</v>
      </c>
      <c r="E221" s="97"/>
      <c r="F221" s="92"/>
      <c r="G221" s="90" t="s">
        <v>186</v>
      </c>
      <c r="H221" s="151">
        <f>+H225+H228+H222</f>
        <v>0</v>
      </c>
      <c r="I221" s="151">
        <f t="shared" ref="I221:J221" si="44">+I225+I228+I222</f>
        <v>0</v>
      </c>
      <c r="J221" s="151">
        <f t="shared" si="44"/>
        <v>0</v>
      </c>
      <c r="K221" s="152">
        <f t="shared" si="35"/>
        <v>0</v>
      </c>
      <c r="M221" s="9">
        <f t="shared" si="2"/>
        <v>0</v>
      </c>
    </row>
    <row r="222" spans="1:13" x14ac:dyDescent="0.25">
      <c r="A222" s="94"/>
      <c r="B222" s="95"/>
      <c r="C222" s="96"/>
      <c r="D222" s="90" t="s">
        <v>189</v>
      </c>
      <c r="E222" s="97"/>
      <c r="F222" s="92"/>
      <c r="G222" s="90" t="s">
        <v>188</v>
      </c>
      <c r="H222" s="151">
        <f>SUM(H223:H224)</f>
        <v>0</v>
      </c>
      <c r="I222" s="151">
        <f t="shared" ref="I222:J222" si="45">SUM(I223:I224)</f>
        <v>0</v>
      </c>
      <c r="J222" s="151">
        <f t="shared" si="45"/>
        <v>0</v>
      </c>
      <c r="K222" s="152">
        <f t="shared" si="35"/>
        <v>0</v>
      </c>
      <c r="M222" s="9">
        <f t="shared" si="2"/>
        <v>0</v>
      </c>
    </row>
    <row r="223" spans="1:13" x14ac:dyDescent="0.25">
      <c r="A223" s="6"/>
      <c r="B223" s="7"/>
      <c r="C223" s="84"/>
      <c r="D223" s="35"/>
      <c r="E223" s="85"/>
      <c r="F223" s="5">
        <f t="shared" si="41"/>
        <v>0</v>
      </c>
      <c r="G223" s="35" t="s">
        <v>188</v>
      </c>
      <c r="H223" s="126">
        <v>0</v>
      </c>
      <c r="I223" s="126">
        <v>0</v>
      </c>
      <c r="J223" s="127">
        <v>0</v>
      </c>
      <c r="K223" s="131">
        <f t="shared" si="35"/>
        <v>0</v>
      </c>
      <c r="M223" s="9"/>
    </row>
    <row r="224" spans="1:13" x14ac:dyDescent="0.25">
      <c r="A224" s="6"/>
      <c r="B224" s="7"/>
      <c r="C224" s="84"/>
      <c r="D224" s="35"/>
      <c r="E224" s="85"/>
      <c r="F224" s="5">
        <f t="shared" si="41"/>
        <v>0</v>
      </c>
      <c r="G224" s="35" t="s">
        <v>188</v>
      </c>
      <c r="H224" s="126">
        <v>0</v>
      </c>
      <c r="I224" s="126">
        <v>0</v>
      </c>
      <c r="J224" s="127">
        <v>0</v>
      </c>
      <c r="K224" s="131">
        <f t="shared" si="35"/>
        <v>0</v>
      </c>
      <c r="M224" s="9"/>
    </row>
    <row r="225" spans="1:13" x14ac:dyDescent="0.25">
      <c r="A225" s="94"/>
      <c r="B225" s="95"/>
      <c r="C225" s="96"/>
      <c r="D225" s="90" t="s">
        <v>191</v>
      </c>
      <c r="E225" s="97"/>
      <c r="F225" s="92"/>
      <c r="G225" s="90" t="s">
        <v>190</v>
      </c>
      <c r="H225" s="151">
        <f>SUM(H226:H227)</f>
        <v>0</v>
      </c>
      <c r="I225" s="151">
        <f t="shared" ref="I225:J225" si="46">SUM(I226:I227)</f>
        <v>0</v>
      </c>
      <c r="J225" s="151">
        <f t="shared" si="46"/>
        <v>0</v>
      </c>
      <c r="K225" s="152">
        <f t="shared" si="35"/>
        <v>0</v>
      </c>
      <c r="M225" s="9">
        <f t="shared" si="2"/>
        <v>0</v>
      </c>
    </row>
    <row r="226" spans="1:13" x14ac:dyDescent="0.25">
      <c r="A226" s="6"/>
      <c r="B226" s="7"/>
      <c r="C226" s="84"/>
      <c r="D226" s="35"/>
      <c r="E226" s="85"/>
      <c r="F226" s="5">
        <f t="shared" si="41"/>
        <v>0</v>
      </c>
      <c r="G226" s="35" t="s">
        <v>190</v>
      </c>
      <c r="H226" s="126">
        <v>0</v>
      </c>
      <c r="I226" s="126">
        <v>0</v>
      </c>
      <c r="J226" s="127">
        <v>0</v>
      </c>
      <c r="K226" s="131">
        <f t="shared" si="35"/>
        <v>0</v>
      </c>
      <c r="M226" s="9"/>
    </row>
    <row r="227" spans="1:13" x14ac:dyDescent="0.25">
      <c r="A227" s="6"/>
      <c r="B227" s="7"/>
      <c r="C227" s="84"/>
      <c r="D227" s="35"/>
      <c r="E227" s="85"/>
      <c r="F227" s="5">
        <f t="shared" si="41"/>
        <v>0</v>
      </c>
      <c r="G227" s="35" t="s">
        <v>190</v>
      </c>
      <c r="H227" s="126">
        <v>0</v>
      </c>
      <c r="I227" s="126">
        <v>0</v>
      </c>
      <c r="J227" s="127">
        <v>0</v>
      </c>
      <c r="K227" s="131">
        <f t="shared" si="35"/>
        <v>0</v>
      </c>
      <c r="M227" s="9"/>
    </row>
    <row r="228" spans="1:13" x14ac:dyDescent="0.25">
      <c r="A228" s="94"/>
      <c r="B228" s="95"/>
      <c r="C228" s="96"/>
      <c r="D228" s="90" t="s">
        <v>349</v>
      </c>
      <c r="E228" s="97"/>
      <c r="F228" s="92"/>
      <c r="G228" s="90" t="s">
        <v>297</v>
      </c>
      <c r="H228" s="151">
        <f>SUM(H229:H231)</f>
        <v>0</v>
      </c>
      <c r="I228" s="151">
        <f t="shared" ref="I228:J228" si="47">SUM(I229:I231)</f>
        <v>0</v>
      </c>
      <c r="J228" s="151">
        <f t="shared" si="47"/>
        <v>0</v>
      </c>
      <c r="K228" s="152">
        <f t="shared" si="35"/>
        <v>0</v>
      </c>
      <c r="M228" s="9">
        <f t="shared" si="2"/>
        <v>0</v>
      </c>
    </row>
    <row r="229" spans="1:13" x14ac:dyDescent="0.25">
      <c r="A229" s="6"/>
      <c r="B229" s="7"/>
      <c r="C229" s="84"/>
      <c r="D229" s="35"/>
      <c r="E229" s="85"/>
      <c r="F229" s="5">
        <f t="shared" si="41"/>
        <v>0</v>
      </c>
      <c r="G229" s="35" t="s">
        <v>297</v>
      </c>
      <c r="H229" s="126">
        <v>0</v>
      </c>
      <c r="I229" s="126">
        <v>0</v>
      </c>
      <c r="J229" s="127">
        <v>0</v>
      </c>
      <c r="K229" s="131">
        <f t="shared" si="35"/>
        <v>0</v>
      </c>
      <c r="M229" s="9"/>
    </row>
    <row r="230" spans="1:13" x14ac:dyDescent="0.25">
      <c r="A230" s="6"/>
      <c r="B230" s="7"/>
      <c r="C230" s="84"/>
      <c r="D230" s="35"/>
      <c r="E230" s="85"/>
      <c r="F230" s="5">
        <f t="shared" si="41"/>
        <v>0</v>
      </c>
      <c r="G230" s="35" t="s">
        <v>297</v>
      </c>
      <c r="H230" s="126">
        <v>0</v>
      </c>
      <c r="I230" s="126">
        <v>0</v>
      </c>
      <c r="J230" s="127">
        <v>0</v>
      </c>
      <c r="K230" s="131">
        <f t="shared" si="35"/>
        <v>0</v>
      </c>
      <c r="M230" s="9"/>
    </row>
    <row r="231" spans="1:13" x14ac:dyDescent="0.25">
      <c r="A231" s="6"/>
      <c r="B231" s="7"/>
      <c r="C231" s="84"/>
      <c r="D231" s="35"/>
      <c r="E231" s="85"/>
      <c r="F231" s="5">
        <f t="shared" si="41"/>
        <v>0</v>
      </c>
      <c r="G231" s="35" t="s">
        <v>297</v>
      </c>
      <c r="H231" s="126">
        <v>0</v>
      </c>
      <c r="I231" s="126">
        <v>0</v>
      </c>
      <c r="J231" s="127">
        <v>0</v>
      </c>
      <c r="K231" s="131">
        <f t="shared" si="35"/>
        <v>0</v>
      </c>
      <c r="M231" s="9"/>
    </row>
    <row r="232" spans="1:13" x14ac:dyDescent="0.25">
      <c r="A232" s="94"/>
      <c r="B232" s="95"/>
      <c r="C232" s="96"/>
      <c r="D232" s="90" t="s">
        <v>193</v>
      </c>
      <c r="E232" s="97"/>
      <c r="F232" s="92"/>
      <c r="G232" s="90" t="s">
        <v>192</v>
      </c>
      <c r="H232" s="151">
        <f>SUM(H233:H237)</f>
        <v>0</v>
      </c>
      <c r="I232" s="151">
        <f t="shared" ref="I232:J232" si="48">SUM(I233:I237)</f>
        <v>0</v>
      </c>
      <c r="J232" s="151">
        <f t="shared" si="48"/>
        <v>0</v>
      </c>
      <c r="K232" s="152">
        <f t="shared" si="35"/>
        <v>0</v>
      </c>
      <c r="M232" s="9">
        <f t="shared" si="2"/>
        <v>0</v>
      </c>
    </row>
    <row r="233" spans="1:13" x14ac:dyDescent="0.25">
      <c r="A233" s="6"/>
      <c r="B233" s="7"/>
      <c r="C233" s="84"/>
      <c r="D233" s="35" t="s">
        <v>195</v>
      </c>
      <c r="E233" s="85"/>
      <c r="F233" s="5">
        <f t="shared" si="41"/>
        <v>0</v>
      </c>
      <c r="G233" s="35" t="s">
        <v>194</v>
      </c>
      <c r="H233" s="126">
        <v>0</v>
      </c>
      <c r="I233" s="126">
        <v>0</v>
      </c>
      <c r="J233" s="127">
        <v>0</v>
      </c>
      <c r="K233" s="131">
        <f t="shared" si="35"/>
        <v>0</v>
      </c>
      <c r="M233" s="9">
        <f t="shared" si="2"/>
        <v>0</v>
      </c>
    </row>
    <row r="234" spans="1:13" x14ac:dyDescent="0.25">
      <c r="A234" s="6"/>
      <c r="B234" s="7"/>
      <c r="C234" s="84"/>
      <c r="D234" s="35" t="s">
        <v>196</v>
      </c>
      <c r="E234" s="85"/>
      <c r="F234" s="5">
        <f t="shared" si="41"/>
        <v>0</v>
      </c>
      <c r="G234" s="35" t="s">
        <v>22</v>
      </c>
      <c r="H234" s="126">
        <v>0</v>
      </c>
      <c r="I234" s="126">
        <v>0</v>
      </c>
      <c r="J234" s="127">
        <v>0</v>
      </c>
      <c r="K234" s="131">
        <f t="shared" si="35"/>
        <v>0</v>
      </c>
      <c r="M234" s="9">
        <f t="shared" si="2"/>
        <v>0</v>
      </c>
    </row>
    <row r="235" spans="1:13" x14ac:dyDescent="0.25">
      <c r="A235" s="6"/>
      <c r="B235" s="7"/>
      <c r="C235" s="84"/>
      <c r="D235" s="35" t="s">
        <v>198</v>
      </c>
      <c r="E235" s="85"/>
      <c r="F235" s="5">
        <f t="shared" si="41"/>
        <v>0</v>
      </c>
      <c r="G235" s="35" t="s">
        <v>197</v>
      </c>
      <c r="H235" s="126">
        <v>0</v>
      </c>
      <c r="I235" s="126">
        <v>0</v>
      </c>
      <c r="J235" s="127">
        <v>0</v>
      </c>
      <c r="K235" s="131">
        <f t="shared" si="35"/>
        <v>0</v>
      </c>
      <c r="M235" s="9">
        <f t="shared" si="2"/>
        <v>0</v>
      </c>
    </row>
    <row r="236" spans="1:13" x14ac:dyDescent="0.25">
      <c r="A236" s="6"/>
      <c r="B236" s="7"/>
      <c r="C236" s="84"/>
      <c r="D236" s="35" t="s">
        <v>200</v>
      </c>
      <c r="E236" s="85"/>
      <c r="F236" s="5">
        <f t="shared" si="41"/>
        <v>0</v>
      </c>
      <c r="G236" s="35" t="s">
        <v>199</v>
      </c>
      <c r="H236" s="126">
        <v>0</v>
      </c>
      <c r="I236" s="126">
        <v>0</v>
      </c>
      <c r="J236" s="127">
        <v>0</v>
      </c>
      <c r="K236" s="131">
        <f t="shared" si="35"/>
        <v>0</v>
      </c>
      <c r="M236" s="9">
        <f t="shared" si="2"/>
        <v>0</v>
      </c>
    </row>
    <row r="237" spans="1:13" x14ac:dyDescent="0.25">
      <c r="A237" s="6"/>
      <c r="B237" s="7"/>
      <c r="C237" s="84"/>
      <c r="D237" s="35" t="s">
        <v>202</v>
      </c>
      <c r="E237" s="85"/>
      <c r="F237" s="5">
        <f t="shared" si="41"/>
        <v>0</v>
      </c>
      <c r="G237" s="35" t="s">
        <v>201</v>
      </c>
      <c r="H237" s="126">
        <v>0</v>
      </c>
      <c r="I237" s="126">
        <v>0</v>
      </c>
      <c r="J237" s="127">
        <v>0</v>
      </c>
      <c r="K237" s="131">
        <f t="shared" si="35"/>
        <v>0</v>
      </c>
      <c r="M237" s="9">
        <f t="shared" si="2"/>
        <v>0</v>
      </c>
    </row>
    <row r="238" spans="1:13" ht="25.5" x14ac:dyDescent="0.25">
      <c r="A238" s="94"/>
      <c r="B238" s="95"/>
      <c r="C238" s="96"/>
      <c r="D238" s="90" t="s">
        <v>204</v>
      </c>
      <c r="E238" s="97"/>
      <c r="F238" s="92"/>
      <c r="G238" s="154" t="s">
        <v>203</v>
      </c>
      <c r="H238" s="151">
        <f>+H239</f>
        <v>0</v>
      </c>
      <c r="I238" s="151">
        <f t="shared" ref="I238:J238" si="49">+I239</f>
        <v>0</v>
      </c>
      <c r="J238" s="151">
        <f t="shared" si="49"/>
        <v>0</v>
      </c>
      <c r="K238" s="152">
        <f t="shared" si="35"/>
        <v>0</v>
      </c>
      <c r="M238" s="9">
        <f t="shared" si="2"/>
        <v>0</v>
      </c>
    </row>
    <row r="239" spans="1:13" ht="25.5" x14ac:dyDescent="0.25">
      <c r="A239" s="94"/>
      <c r="B239" s="95"/>
      <c r="C239" s="96"/>
      <c r="D239" s="90" t="s">
        <v>206</v>
      </c>
      <c r="E239" s="97"/>
      <c r="F239" s="92"/>
      <c r="G239" s="154" t="s">
        <v>205</v>
      </c>
      <c r="H239" s="151">
        <f>SUM(H240:H242)</f>
        <v>0</v>
      </c>
      <c r="I239" s="151">
        <f t="shared" ref="I239:J239" si="50">SUM(I240:I242)</f>
        <v>0</v>
      </c>
      <c r="J239" s="151">
        <f t="shared" si="50"/>
        <v>0</v>
      </c>
      <c r="K239" s="152">
        <f t="shared" si="35"/>
        <v>0</v>
      </c>
      <c r="M239" s="9">
        <f t="shared" si="2"/>
        <v>0</v>
      </c>
    </row>
    <row r="240" spans="1:13" x14ac:dyDescent="0.25">
      <c r="A240" s="6"/>
      <c r="B240" s="7"/>
      <c r="C240" s="84"/>
      <c r="D240" s="35" t="s">
        <v>208</v>
      </c>
      <c r="E240" s="85"/>
      <c r="F240" s="5">
        <f t="shared" si="41"/>
        <v>0</v>
      </c>
      <c r="G240" s="38" t="s">
        <v>207</v>
      </c>
      <c r="H240" s="126">
        <v>0</v>
      </c>
      <c r="I240" s="126">
        <v>0</v>
      </c>
      <c r="J240" s="127">
        <v>0</v>
      </c>
      <c r="K240" s="131">
        <f t="shared" si="35"/>
        <v>0</v>
      </c>
      <c r="M240" s="9">
        <f t="shared" si="2"/>
        <v>0</v>
      </c>
    </row>
    <row r="241" spans="1:13" x14ac:dyDescent="0.25">
      <c r="A241" s="6"/>
      <c r="B241" s="7"/>
      <c r="C241" s="84"/>
      <c r="D241" s="35" t="s">
        <v>210</v>
      </c>
      <c r="E241" s="85"/>
      <c r="F241" s="5">
        <f t="shared" si="41"/>
        <v>0</v>
      </c>
      <c r="G241" s="38" t="s">
        <v>209</v>
      </c>
      <c r="H241" s="126">
        <v>0</v>
      </c>
      <c r="I241" s="126">
        <v>0</v>
      </c>
      <c r="J241" s="127">
        <v>0</v>
      </c>
      <c r="K241" s="131">
        <f t="shared" si="35"/>
        <v>0</v>
      </c>
      <c r="M241" s="9">
        <f t="shared" si="2"/>
        <v>0</v>
      </c>
    </row>
    <row r="242" spans="1:13" x14ac:dyDescent="0.25">
      <c r="A242" s="6"/>
      <c r="B242" s="7"/>
      <c r="C242" s="84"/>
      <c r="D242" s="35" t="s">
        <v>80</v>
      </c>
      <c r="E242" s="85"/>
      <c r="F242" s="5">
        <f t="shared" si="41"/>
        <v>0</v>
      </c>
      <c r="G242" s="38" t="s">
        <v>211</v>
      </c>
      <c r="H242" s="126">
        <v>0</v>
      </c>
      <c r="I242" s="126">
        <v>0</v>
      </c>
      <c r="J242" s="127">
        <v>0</v>
      </c>
      <c r="K242" s="131">
        <f t="shared" si="35"/>
        <v>0</v>
      </c>
      <c r="M242" s="9">
        <f t="shared" si="2"/>
        <v>0</v>
      </c>
    </row>
    <row r="243" spans="1:13" ht="25.5" x14ac:dyDescent="0.25">
      <c r="A243" s="94"/>
      <c r="B243" s="95"/>
      <c r="C243" s="96"/>
      <c r="D243" s="90" t="s">
        <v>213</v>
      </c>
      <c r="E243" s="97"/>
      <c r="F243" s="92"/>
      <c r="G243" s="154" t="s">
        <v>212</v>
      </c>
      <c r="H243" s="151">
        <f>SUM(H244:H247)+H248</f>
        <v>0</v>
      </c>
      <c r="I243" s="151">
        <f t="shared" ref="I243:K243" si="51">SUM(I244:I247)+I248</f>
        <v>0</v>
      </c>
      <c r="J243" s="151">
        <f t="shared" si="51"/>
        <v>0</v>
      </c>
      <c r="K243" s="151">
        <f t="shared" si="51"/>
        <v>0</v>
      </c>
      <c r="M243" s="9">
        <f t="shared" si="2"/>
        <v>0</v>
      </c>
    </row>
    <row r="244" spans="1:13" x14ac:dyDescent="0.25">
      <c r="A244" s="6"/>
      <c r="B244" s="7"/>
      <c r="C244" s="84"/>
      <c r="D244" s="35" t="s">
        <v>215</v>
      </c>
      <c r="E244" s="85"/>
      <c r="F244" s="5">
        <f t="shared" si="41"/>
        <v>0</v>
      </c>
      <c r="G244" s="38" t="s">
        <v>214</v>
      </c>
      <c r="H244" s="126">
        <v>0</v>
      </c>
      <c r="I244" s="126">
        <v>0</v>
      </c>
      <c r="J244" s="127">
        <v>0</v>
      </c>
      <c r="K244" s="131">
        <f t="shared" si="35"/>
        <v>0</v>
      </c>
      <c r="M244" s="9">
        <f t="shared" si="2"/>
        <v>0</v>
      </c>
    </row>
    <row r="245" spans="1:13" x14ac:dyDescent="0.25">
      <c r="A245" s="6"/>
      <c r="B245" s="7"/>
      <c r="C245" s="84"/>
      <c r="D245" s="35" t="s">
        <v>217</v>
      </c>
      <c r="E245" s="85"/>
      <c r="F245" s="5">
        <f t="shared" si="41"/>
        <v>0</v>
      </c>
      <c r="G245" s="38" t="s">
        <v>216</v>
      </c>
      <c r="H245" s="126">
        <v>0</v>
      </c>
      <c r="I245" s="126">
        <v>0</v>
      </c>
      <c r="J245" s="127">
        <v>0</v>
      </c>
      <c r="K245" s="131">
        <f t="shared" si="35"/>
        <v>0</v>
      </c>
      <c r="M245" s="9">
        <f t="shared" si="2"/>
        <v>0</v>
      </c>
    </row>
    <row r="246" spans="1:13" x14ac:dyDescent="0.25">
      <c r="A246" s="6"/>
      <c r="B246" s="7"/>
      <c r="C246" s="84"/>
      <c r="D246" s="35" t="s">
        <v>219</v>
      </c>
      <c r="E246" s="85"/>
      <c r="F246" s="5">
        <f t="shared" si="41"/>
        <v>0</v>
      </c>
      <c r="G246" s="38" t="s">
        <v>218</v>
      </c>
      <c r="H246" s="126">
        <v>0</v>
      </c>
      <c r="I246" s="126">
        <v>0</v>
      </c>
      <c r="J246" s="127">
        <v>0</v>
      </c>
      <c r="K246" s="131">
        <f t="shared" si="35"/>
        <v>0</v>
      </c>
      <c r="M246" s="9">
        <f t="shared" si="2"/>
        <v>0</v>
      </c>
    </row>
    <row r="247" spans="1:13" x14ac:dyDescent="0.25">
      <c r="A247" s="6"/>
      <c r="B247" s="7"/>
      <c r="C247" s="84"/>
      <c r="D247" s="35" t="s">
        <v>221</v>
      </c>
      <c r="E247" s="85"/>
      <c r="F247" s="5">
        <f t="shared" si="41"/>
        <v>0</v>
      </c>
      <c r="G247" s="38" t="s">
        <v>220</v>
      </c>
      <c r="H247" s="126">
        <v>0</v>
      </c>
      <c r="I247" s="126">
        <v>0</v>
      </c>
      <c r="J247" s="127">
        <v>0</v>
      </c>
      <c r="K247" s="131">
        <f t="shared" si="35"/>
        <v>0</v>
      </c>
      <c r="M247" s="9">
        <f t="shared" si="2"/>
        <v>0</v>
      </c>
    </row>
    <row r="248" spans="1:13" x14ac:dyDescent="0.25">
      <c r="A248" s="94"/>
      <c r="B248" s="95"/>
      <c r="C248" s="96"/>
      <c r="D248" s="90" t="s">
        <v>309</v>
      </c>
      <c r="E248" s="97"/>
      <c r="F248" s="92"/>
      <c r="G248" s="154" t="s">
        <v>23</v>
      </c>
      <c r="H248" s="151">
        <f>SUM(H249:H251)</f>
        <v>0</v>
      </c>
      <c r="I248" s="151">
        <f t="shared" ref="I248:J248" si="52">SUM(I249:I251)</f>
        <v>0</v>
      </c>
      <c r="J248" s="151">
        <f t="shared" si="52"/>
        <v>0</v>
      </c>
      <c r="K248" s="152">
        <f t="shared" si="35"/>
        <v>0</v>
      </c>
      <c r="M248" s="9">
        <f t="shared" si="2"/>
        <v>0</v>
      </c>
    </row>
    <row r="249" spans="1:13" x14ac:dyDescent="0.25">
      <c r="A249" s="6"/>
      <c r="B249" s="7"/>
      <c r="C249" s="84"/>
      <c r="D249" s="35"/>
      <c r="E249" s="85"/>
      <c r="F249" s="5">
        <f t="shared" si="41"/>
        <v>0</v>
      </c>
      <c r="G249" s="38" t="s">
        <v>23</v>
      </c>
      <c r="H249" s="126">
        <v>0</v>
      </c>
      <c r="I249" s="126">
        <v>0</v>
      </c>
      <c r="J249" s="127">
        <v>0</v>
      </c>
      <c r="K249" s="131">
        <f t="shared" si="35"/>
        <v>0</v>
      </c>
      <c r="M249" s="9"/>
    </row>
    <row r="250" spans="1:13" x14ac:dyDescent="0.25">
      <c r="A250" s="6"/>
      <c r="B250" s="7"/>
      <c r="C250" s="84"/>
      <c r="D250" s="35"/>
      <c r="E250" s="85"/>
      <c r="F250" s="5">
        <f t="shared" si="41"/>
        <v>0</v>
      </c>
      <c r="G250" s="38" t="s">
        <v>23</v>
      </c>
      <c r="H250" s="126">
        <v>0</v>
      </c>
      <c r="I250" s="126">
        <v>0</v>
      </c>
      <c r="J250" s="127">
        <v>0</v>
      </c>
      <c r="K250" s="131">
        <f t="shared" si="35"/>
        <v>0</v>
      </c>
      <c r="M250" s="9"/>
    </row>
    <row r="251" spans="1:13" x14ac:dyDescent="0.25">
      <c r="A251" s="6"/>
      <c r="B251" s="7"/>
      <c r="C251" s="84"/>
      <c r="D251" s="35"/>
      <c r="E251" s="85"/>
      <c r="F251" s="5">
        <f t="shared" si="41"/>
        <v>0</v>
      </c>
      <c r="G251" s="38" t="s">
        <v>23</v>
      </c>
      <c r="H251" s="126">
        <v>0</v>
      </c>
      <c r="I251" s="126">
        <v>0</v>
      </c>
      <c r="J251" s="127">
        <v>0</v>
      </c>
      <c r="K251" s="131">
        <f t="shared" si="35"/>
        <v>0</v>
      </c>
      <c r="M251" s="9"/>
    </row>
    <row r="252" spans="1:13" x14ac:dyDescent="0.25">
      <c r="A252" s="94"/>
      <c r="B252" s="95"/>
      <c r="C252" s="96"/>
      <c r="D252" s="90" t="s">
        <v>223</v>
      </c>
      <c r="E252" s="97"/>
      <c r="F252" s="92"/>
      <c r="G252" s="154" t="s">
        <v>222</v>
      </c>
      <c r="H252" s="151">
        <f>+H253</f>
        <v>0</v>
      </c>
      <c r="I252" s="151">
        <f t="shared" ref="I252:J252" si="53">+I253</f>
        <v>0</v>
      </c>
      <c r="J252" s="151">
        <f t="shared" si="53"/>
        <v>0</v>
      </c>
      <c r="K252" s="152">
        <f t="shared" si="35"/>
        <v>0</v>
      </c>
      <c r="M252" s="9">
        <f t="shared" si="2"/>
        <v>0</v>
      </c>
    </row>
    <row r="253" spans="1:13" x14ac:dyDescent="0.25">
      <c r="A253" s="94"/>
      <c r="B253" s="95"/>
      <c r="C253" s="96"/>
      <c r="D253" s="90" t="s">
        <v>225</v>
      </c>
      <c r="E253" s="97"/>
      <c r="F253" s="92"/>
      <c r="G253" s="154" t="s">
        <v>224</v>
      </c>
      <c r="H253" s="151">
        <f>SUM(H254:H256)</f>
        <v>0</v>
      </c>
      <c r="I253" s="151">
        <f t="shared" ref="I253:J253" si="54">SUM(I254:I256)</f>
        <v>0</v>
      </c>
      <c r="J253" s="151">
        <f t="shared" si="54"/>
        <v>0</v>
      </c>
      <c r="K253" s="152">
        <f t="shared" si="35"/>
        <v>0</v>
      </c>
      <c r="M253" s="9">
        <f t="shared" si="2"/>
        <v>0</v>
      </c>
    </row>
    <row r="254" spans="1:13" x14ac:dyDescent="0.25">
      <c r="A254" s="6"/>
      <c r="B254" s="7"/>
      <c r="C254" s="84"/>
      <c r="D254" s="40" t="s">
        <v>226</v>
      </c>
      <c r="E254" s="85"/>
      <c r="F254" s="5">
        <f t="shared" si="41"/>
        <v>0</v>
      </c>
      <c r="G254" s="39" t="s">
        <v>21</v>
      </c>
      <c r="H254" s="126">
        <v>0</v>
      </c>
      <c r="I254" s="126">
        <v>0</v>
      </c>
      <c r="J254" s="127">
        <v>0</v>
      </c>
      <c r="K254" s="131">
        <f t="shared" si="35"/>
        <v>0</v>
      </c>
      <c r="M254" s="9">
        <f t="shared" si="2"/>
        <v>0</v>
      </c>
    </row>
    <row r="255" spans="1:13" x14ac:dyDescent="0.25">
      <c r="A255" s="6"/>
      <c r="B255" s="7"/>
      <c r="C255" s="84"/>
      <c r="D255" s="35" t="s">
        <v>228</v>
      </c>
      <c r="E255" s="85"/>
      <c r="F255" s="5">
        <f t="shared" si="41"/>
        <v>0</v>
      </c>
      <c r="G255" s="38" t="s">
        <v>227</v>
      </c>
      <c r="H255" s="126">
        <v>0</v>
      </c>
      <c r="I255" s="126">
        <v>0</v>
      </c>
      <c r="J255" s="127">
        <v>0</v>
      </c>
      <c r="K255" s="131">
        <f t="shared" si="35"/>
        <v>0</v>
      </c>
      <c r="M255" s="9">
        <f t="shared" si="2"/>
        <v>0</v>
      </c>
    </row>
    <row r="256" spans="1:13" x14ac:dyDescent="0.25">
      <c r="A256" s="6"/>
      <c r="B256" s="7"/>
      <c r="C256" s="84"/>
      <c r="D256" s="35" t="s">
        <v>80</v>
      </c>
      <c r="E256" s="85"/>
      <c r="F256" s="5">
        <f t="shared" si="41"/>
        <v>0</v>
      </c>
      <c r="G256" s="38" t="s">
        <v>310</v>
      </c>
      <c r="H256" s="126">
        <v>0</v>
      </c>
      <c r="I256" s="126">
        <v>0</v>
      </c>
      <c r="J256" s="127">
        <v>0</v>
      </c>
      <c r="K256" s="131">
        <f t="shared" si="35"/>
        <v>0</v>
      </c>
      <c r="M256" s="9">
        <f t="shared" si="2"/>
        <v>0</v>
      </c>
    </row>
    <row r="257" spans="1:13" ht="25.5" x14ac:dyDescent="0.25">
      <c r="A257" s="94"/>
      <c r="B257" s="95"/>
      <c r="C257" s="96"/>
      <c r="D257" s="90" t="s">
        <v>204</v>
      </c>
      <c r="E257" s="97"/>
      <c r="F257" s="92"/>
      <c r="G257" s="154" t="s">
        <v>229</v>
      </c>
      <c r="H257" s="151">
        <f>+H258+H261</f>
        <v>0</v>
      </c>
      <c r="I257" s="151">
        <f t="shared" ref="I257:J257" si="55">+I258+I261</f>
        <v>0</v>
      </c>
      <c r="J257" s="151">
        <f t="shared" si="55"/>
        <v>0</v>
      </c>
      <c r="K257" s="152">
        <f t="shared" si="35"/>
        <v>0</v>
      </c>
      <c r="M257" s="9">
        <f t="shared" si="2"/>
        <v>0</v>
      </c>
    </row>
    <row r="258" spans="1:13" x14ac:dyDescent="0.25">
      <c r="A258" s="94"/>
      <c r="B258" s="95"/>
      <c r="C258" s="96"/>
      <c r="D258" s="93" t="s">
        <v>230</v>
      </c>
      <c r="E258" s="97"/>
      <c r="F258" s="92"/>
      <c r="G258" s="154" t="s">
        <v>25</v>
      </c>
      <c r="H258" s="151">
        <f>SUM(H259:H260)</f>
        <v>0</v>
      </c>
      <c r="I258" s="151">
        <f t="shared" ref="I258:J258" si="56">SUM(I259:I260)</f>
        <v>0</v>
      </c>
      <c r="J258" s="151">
        <f t="shared" si="56"/>
        <v>0</v>
      </c>
      <c r="K258" s="152">
        <f t="shared" si="35"/>
        <v>0</v>
      </c>
      <c r="M258" s="9">
        <f t="shared" si="2"/>
        <v>0</v>
      </c>
    </row>
    <row r="259" spans="1:13" x14ac:dyDescent="0.25">
      <c r="A259" s="6"/>
      <c r="B259" s="7"/>
      <c r="C259" s="84"/>
      <c r="D259" s="35"/>
      <c r="E259" s="85"/>
      <c r="F259" s="5">
        <f t="shared" si="41"/>
        <v>0</v>
      </c>
      <c r="G259" s="38" t="s">
        <v>25</v>
      </c>
      <c r="H259" s="126">
        <v>0</v>
      </c>
      <c r="I259" s="126">
        <v>0</v>
      </c>
      <c r="J259" s="127">
        <v>0</v>
      </c>
      <c r="K259" s="131">
        <f t="shared" si="35"/>
        <v>0</v>
      </c>
      <c r="M259" s="9"/>
    </row>
    <row r="260" spans="1:13" x14ac:dyDescent="0.25">
      <c r="A260" s="6"/>
      <c r="B260" s="7"/>
      <c r="C260" s="84"/>
      <c r="D260" s="35"/>
      <c r="E260" s="85"/>
      <c r="F260" s="5">
        <f t="shared" si="41"/>
        <v>0</v>
      </c>
      <c r="G260" s="38" t="s">
        <v>25</v>
      </c>
      <c r="H260" s="126">
        <v>0</v>
      </c>
      <c r="I260" s="126">
        <v>0</v>
      </c>
      <c r="J260" s="127">
        <v>0</v>
      </c>
      <c r="K260" s="131">
        <f t="shared" si="35"/>
        <v>0</v>
      </c>
      <c r="M260" s="9"/>
    </row>
    <row r="261" spans="1:13" x14ac:dyDescent="0.25">
      <c r="A261" s="94"/>
      <c r="B261" s="95"/>
      <c r="C261" s="96"/>
      <c r="D261" s="93" t="s">
        <v>232</v>
      </c>
      <c r="E261" s="97"/>
      <c r="F261" s="92"/>
      <c r="G261" s="154" t="s">
        <v>231</v>
      </c>
      <c r="H261" s="151">
        <f>SUM(H262:H265)</f>
        <v>0</v>
      </c>
      <c r="I261" s="151">
        <f t="shared" ref="I261:J261" si="57">SUM(I262:I265)</f>
        <v>0</v>
      </c>
      <c r="J261" s="151">
        <f t="shared" si="57"/>
        <v>0</v>
      </c>
      <c r="K261" s="152">
        <f t="shared" ref="K261:K319" si="58">+H261+I261+J261</f>
        <v>0</v>
      </c>
      <c r="M261" s="9">
        <f t="shared" si="2"/>
        <v>0</v>
      </c>
    </row>
    <row r="262" spans="1:13" x14ac:dyDescent="0.25">
      <c r="A262" s="6"/>
      <c r="B262" s="7"/>
      <c r="C262" s="84"/>
      <c r="D262" s="35"/>
      <c r="E262" s="85"/>
      <c r="F262" s="5">
        <f t="shared" si="41"/>
        <v>0</v>
      </c>
      <c r="G262" s="38" t="s">
        <v>231</v>
      </c>
      <c r="H262" s="126">
        <v>0</v>
      </c>
      <c r="I262" s="126">
        <v>0</v>
      </c>
      <c r="J262" s="127">
        <v>0</v>
      </c>
      <c r="K262" s="131">
        <f t="shared" si="58"/>
        <v>0</v>
      </c>
      <c r="M262" s="9"/>
    </row>
    <row r="263" spans="1:13" x14ac:dyDescent="0.25">
      <c r="A263" s="6"/>
      <c r="B263" s="7"/>
      <c r="C263" s="84"/>
      <c r="D263" s="35"/>
      <c r="E263" s="85"/>
      <c r="F263" s="5">
        <f t="shared" si="41"/>
        <v>0</v>
      </c>
      <c r="G263" s="38" t="s">
        <v>231</v>
      </c>
      <c r="H263" s="126">
        <v>0</v>
      </c>
      <c r="I263" s="126">
        <v>0</v>
      </c>
      <c r="J263" s="127">
        <v>0</v>
      </c>
      <c r="K263" s="131">
        <f t="shared" si="58"/>
        <v>0</v>
      </c>
      <c r="M263" s="9"/>
    </row>
    <row r="264" spans="1:13" x14ac:dyDescent="0.25">
      <c r="A264" s="6"/>
      <c r="B264" s="7"/>
      <c r="C264" s="84"/>
      <c r="D264" s="35"/>
      <c r="E264" s="85"/>
      <c r="F264" s="5">
        <f t="shared" si="41"/>
        <v>0</v>
      </c>
      <c r="G264" s="38" t="s">
        <v>231</v>
      </c>
      <c r="H264" s="126">
        <v>0</v>
      </c>
      <c r="I264" s="126">
        <v>0</v>
      </c>
      <c r="J264" s="127">
        <v>0</v>
      </c>
      <c r="K264" s="131">
        <f t="shared" si="58"/>
        <v>0</v>
      </c>
      <c r="M264" s="9"/>
    </row>
    <row r="265" spans="1:13" x14ac:dyDescent="0.25">
      <c r="A265" s="6"/>
      <c r="B265" s="7"/>
      <c r="C265" s="84"/>
      <c r="D265" s="35"/>
      <c r="E265" s="85"/>
      <c r="F265" s="5">
        <f t="shared" si="41"/>
        <v>0</v>
      </c>
      <c r="G265" s="38" t="s">
        <v>231</v>
      </c>
      <c r="H265" s="126">
        <v>0</v>
      </c>
      <c r="I265" s="126">
        <v>0</v>
      </c>
      <c r="J265" s="127">
        <v>0</v>
      </c>
      <c r="K265" s="131">
        <f t="shared" si="58"/>
        <v>0</v>
      </c>
      <c r="M265" s="9"/>
    </row>
    <row r="266" spans="1:13" ht="25.5" x14ac:dyDescent="0.25">
      <c r="A266" s="136"/>
      <c r="B266" s="137"/>
      <c r="C266" s="138"/>
      <c r="D266" s="139" t="s">
        <v>234</v>
      </c>
      <c r="E266" s="140"/>
      <c r="F266" s="141"/>
      <c r="G266" s="144" t="s">
        <v>233</v>
      </c>
      <c r="H266" s="145">
        <f>+H267+H271+H275+H279+H283</f>
        <v>0</v>
      </c>
      <c r="I266" s="145">
        <f t="shared" ref="I266:J266" si="59">+I267+I271+I275+I279+I283</f>
        <v>0</v>
      </c>
      <c r="J266" s="145">
        <f t="shared" si="59"/>
        <v>0</v>
      </c>
      <c r="K266" s="146">
        <f t="shared" si="58"/>
        <v>0</v>
      </c>
      <c r="M266" s="9">
        <f t="shared" si="2"/>
        <v>0</v>
      </c>
    </row>
    <row r="267" spans="1:13" ht="25.5" x14ac:dyDescent="0.25">
      <c r="A267" s="94"/>
      <c r="B267" s="95"/>
      <c r="C267" s="96"/>
      <c r="D267" s="90" t="s">
        <v>236</v>
      </c>
      <c r="E267" s="97"/>
      <c r="F267" s="92"/>
      <c r="G267" s="99" t="s">
        <v>235</v>
      </c>
      <c r="H267" s="123">
        <f>SUM(H268:H270)</f>
        <v>0</v>
      </c>
      <c r="I267" s="123">
        <f t="shared" ref="I267:J267" si="60">SUM(I268:I270)</f>
        <v>0</v>
      </c>
      <c r="J267" s="123">
        <f t="shared" si="60"/>
        <v>0</v>
      </c>
      <c r="K267" s="130">
        <f t="shared" si="58"/>
        <v>0</v>
      </c>
      <c r="M267" s="9"/>
    </row>
    <row r="268" spans="1:13" x14ac:dyDescent="0.25">
      <c r="A268" s="6"/>
      <c r="B268" s="7"/>
      <c r="C268" s="84"/>
      <c r="D268" s="35"/>
      <c r="E268" s="85"/>
      <c r="F268" s="5">
        <f t="shared" si="41"/>
        <v>0</v>
      </c>
      <c r="G268" s="38" t="s">
        <v>235</v>
      </c>
      <c r="H268" s="126">
        <v>0</v>
      </c>
      <c r="I268" s="126">
        <v>0</v>
      </c>
      <c r="J268" s="127">
        <v>0</v>
      </c>
      <c r="K268" s="131">
        <f t="shared" si="58"/>
        <v>0</v>
      </c>
      <c r="M268" s="9"/>
    </row>
    <row r="269" spans="1:13" x14ac:dyDescent="0.25">
      <c r="A269" s="6"/>
      <c r="B269" s="7"/>
      <c r="C269" s="84"/>
      <c r="D269" s="35"/>
      <c r="E269" s="85"/>
      <c r="F269" s="5">
        <f t="shared" si="41"/>
        <v>0</v>
      </c>
      <c r="G269" s="38" t="s">
        <v>235</v>
      </c>
      <c r="H269" s="126">
        <v>0</v>
      </c>
      <c r="I269" s="126">
        <v>0</v>
      </c>
      <c r="J269" s="127">
        <v>0</v>
      </c>
      <c r="K269" s="131">
        <f t="shared" si="58"/>
        <v>0</v>
      </c>
      <c r="M269" s="9"/>
    </row>
    <row r="270" spans="1:13" x14ac:dyDescent="0.25">
      <c r="A270" s="6"/>
      <c r="B270" s="7"/>
      <c r="C270" s="84"/>
      <c r="D270" s="35"/>
      <c r="E270" s="85"/>
      <c r="F270" s="5">
        <f t="shared" si="41"/>
        <v>0</v>
      </c>
      <c r="G270" s="38" t="s">
        <v>235</v>
      </c>
      <c r="H270" s="126">
        <v>0</v>
      </c>
      <c r="I270" s="126">
        <v>0</v>
      </c>
      <c r="J270" s="127">
        <v>0</v>
      </c>
      <c r="K270" s="131">
        <f t="shared" si="58"/>
        <v>0</v>
      </c>
      <c r="M270" s="9">
        <f t="shared" si="2"/>
        <v>0</v>
      </c>
    </row>
    <row r="271" spans="1:13" ht="25.5" x14ac:dyDescent="0.25">
      <c r="A271" s="94"/>
      <c r="B271" s="95"/>
      <c r="C271" s="96"/>
      <c r="D271" s="90" t="s">
        <v>238</v>
      </c>
      <c r="E271" s="97"/>
      <c r="F271" s="92"/>
      <c r="G271" s="154" t="s">
        <v>237</v>
      </c>
      <c r="H271" s="151">
        <f>SUM(H272:H274)</f>
        <v>0</v>
      </c>
      <c r="I271" s="151">
        <f t="shared" ref="I271:J271" si="61">SUM(I272:I274)</f>
        <v>0</v>
      </c>
      <c r="J271" s="151">
        <f t="shared" si="61"/>
        <v>0</v>
      </c>
      <c r="K271" s="152">
        <f t="shared" si="58"/>
        <v>0</v>
      </c>
      <c r="M271" s="9"/>
    </row>
    <row r="272" spans="1:13" x14ac:dyDescent="0.25">
      <c r="A272" s="6"/>
      <c r="B272" s="7"/>
      <c r="C272" s="84"/>
      <c r="D272" s="35"/>
      <c r="E272" s="85"/>
      <c r="F272" s="5">
        <f t="shared" si="41"/>
        <v>0</v>
      </c>
      <c r="G272" s="38" t="s">
        <v>237</v>
      </c>
      <c r="H272" s="126">
        <v>0</v>
      </c>
      <c r="I272" s="126">
        <v>0</v>
      </c>
      <c r="J272" s="127">
        <v>0</v>
      </c>
      <c r="K272" s="131">
        <f t="shared" si="58"/>
        <v>0</v>
      </c>
      <c r="M272" s="9"/>
    </row>
    <row r="273" spans="1:13" x14ac:dyDescent="0.25">
      <c r="A273" s="6"/>
      <c r="B273" s="7"/>
      <c r="C273" s="84"/>
      <c r="D273" s="35"/>
      <c r="E273" s="85"/>
      <c r="F273" s="5">
        <f t="shared" si="41"/>
        <v>0</v>
      </c>
      <c r="G273" s="38" t="s">
        <v>237</v>
      </c>
      <c r="H273" s="126">
        <v>0</v>
      </c>
      <c r="I273" s="126">
        <v>0</v>
      </c>
      <c r="J273" s="127">
        <v>0</v>
      </c>
      <c r="K273" s="131">
        <f t="shared" si="58"/>
        <v>0</v>
      </c>
      <c r="M273" s="9"/>
    </row>
    <row r="274" spans="1:13" x14ac:dyDescent="0.25">
      <c r="A274" s="6"/>
      <c r="B274" s="7"/>
      <c r="C274" s="84"/>
      <c r="D274" s="35"/>
      <c r="E274" s="85"/>
      <c r="F274" s="5">
        <f t="shared" si="41"/>
        <v>0</v>
      </c>
      <c r="G274" s="38" t="s">
        <v>237</v>
      </c>
      <c r="H274" s="126">
        <v>0</v>
      </c>
      <c r="I274" s="126">
        <v>0</v>
      </c>
      <c r="J274" s="127">
        <v>0</v>
      </c>
      <c r="K274" s="131">
        <f t="shared" si="58"/>
        <v>0</v>
      </c>
      <c r="M274" s="9">
        <f t="shared" si="2"/>
        <v>0</v>
      </c>
    </row>
    <row r="275" spans="1:13" ht="25.5" x14ac:dyDescent="0.25">
      <c r="A275" s="94"/>
      <c r="B275" s="95"/>
      <c r="C275" s="96"/>
      <c r="D275" s="90" t="s">
        <v>239</v>
      </c>
      <c r="E275" s="97"/>
      <c r="F275" s="92"/>
      <c r="G275" s="154" t="s">
        <v>27</v>
      </c>
      <c r="H275" s="151">
        <f>SUM(H276:H278)</f>
        <v>0</v>
      </c>
      <c r="I275" s="151">
        <f t="shared" ref="I275:J275" si="62">SUM(I276:I278)</f>
        <v>0</v>
      </c>
      <c r="J275" s="151">
        <f t="shared" si="62"/>
        <v>0</v>
      </c>
      <c r="K275" s="152">
        <f t="shared" si="58"/>
        <v>0</v>
      </c>
      <c r="M275" s="9"/>
    </row>
    <row r="276" spans="1:13" x14ac:dyDescent="0.25">
      <c r="A276" s="6"/>
      <c r="B276" s="7"/>
      <c r="C276" s="84"/>
      <c r="D276" s="35"/>
      <c r="E276" s="85"/>
      <c r="F276" s="5">
        <f t="shared" si="41"/>
        <v>0</v>
      </c>
      <c r="G276" s="38" t="s">
        <v>27</v>
      </c>
      <c r="H276" s="126">
        <v>0</v>
      </c>
      <c r="I276" s="126">
        <v>0</v>
      </c>
      <c r="J276" s="127">
        <v>0</v>
      </c>
      <c r="K276" s="131">
        <f t="shared" si="58"/>
        <v>0</v>
      </c>
      <c r="M276" s="9"/>
    </row>
    <row r="277" spans="1:13" x14ac:dyDescent="0.25">
      <c r="A277" s="6"/>
      <c r="B277" s="7"/>
      <c r="C277" s="84"/>
      <c r="D277" s="35"/>
      <c r="E277" s="85"/>
      <c r="F277" s="5">
        <f t="shared" si="41"/>
        <v>0</v>
      </c>
      <c r="G277" s="38" t="s">
        <v>27</v>
      </c>
      <c r="H277" s="126">
        <v>0</v>
      </c>
      <c r="I277" s="126">
        <v>0</v>
      </c>
      <c r="J277" s="127">
        <v>0</v>
      </c>
      <c r="K277" s="131">
        <f t="shared" si="58"/>
        <v>0</v>
      </c>
      <c r="M277" s="9"/>
    </row>
    <row r="278" spans="1:13" x14ac:dyDescent="0.25">
      <c r="A278" s="6"/>
      <c r="B278" s="7"/>
      <c r="C278" s="84"/>
      <c r="D278" s="35"/>
      <c r="E278" s="85"/>
      <c r="F278" s="5">
        <f t="shared" si="41"/>
        <v>0</v>
      </c>
      <c r="G278" s="38" t="s">
        <v>27</v>
      </c>
      <c r="H278" s="126">
        <v>0</v>
      </c>
      <c r="I278" s="126">
        <v>0</v>
      </c>
      <c r="J278" s="127">
        <v>0</v>
      </c>
      <c r="K278" s="131">
        <f t="shared" si="58"/>
        <v>0</v>
      </c>
      <c r="M278" s="9">
        <f t="shared" si="2"/>
        <v>0</v>
      </c>
    </row>
    <row r="279" spans="1:13" ht="25.5" x14ac:dyDescent="0.25">
      <c r="A279" s="94"/>
      <c r="B279" s="95"/>
      <c r="C279" s="96"/>
      <c r="D279" s="90" t="s">
        <v>241</v>
      </c>
      <c r="E279" s="97"/>
      <c r="F279" s="92"/>
      <c r="G279" s="154" t="s">
        <v>240</v>
      </c>
      <c r="H279" s="151">
        <f>SUM(H280:H282)</f>
        <v>0</v>
      </c>
      <c r="I279" s="151">
        <f t="shared" ref="I279:J279" si="63">SUM(I280:I282)</f>
        <v>0</v>
      </c>
      <c r="J279" s="151">
        <f t="shared" si="63"/>
        <v>0</v>
      </c>
      <c r="K279" s="152">
        <f t="shared" si="58"/>
        <v>0</v>
      </c>
      <c r="M279" s="9"/>
    </row>
    <row r="280" spans="1:13" x14ac:dyDescent="0.25">
      <c r="A280" s="6"/>
      <c r="B280" s="7"/>
      <c r="C280" s="84"/>
      <c r="D280" s="35"/>
      <c r="E280" s="85"/>
      <c r="F280" s="5">
        <f t="shared" si="41"/>
        <v>0</v>
      </c>
      <c r="G280" s="38" t="s">
        <v>240</v>
      </c>
      <c r="H280" s="126">
        <v>0</v>
      </c>
      <c r="I280" s="126">
        <v>0</v>
      </c>
      <c r="J280" s="127">
        <v>0</v>
      </c>
      <c r="K280" s="131">
        <f t="shared" si="58"/>
        <v>0</v>
      </c>
      <c r="M280" s="9"/>
    </row>
    <row r="281" spans="1:13" x14ac:dyDescent="0.25">
      <c r="A281" s="6"/>
      <c r="B281" s="7"/>
      <c r="C281" s="84"/>
      <c r="D281" s="35"/>
      <c r="E281" s="85"/>
      <c r="F281" s="5">
        <f t="shared" si="41"/>
        <v>0</v>
      </c>
      <c r="G281" s="38" t="s">
        <v>240</v>
      </c>
      <c r="H281" s="126">
        <v>0</v>
      </c>
      <c r="I281" s="126">
        <v>0</v>
      </c>
      <c r="J281" s="127">
        <v>0</v>
      </c>
      <c r="K281" s="131">
        <f t="shared" si="58"/>
        <v>0</v>
      </c>
      <c r="M281" s="9"/>
    </row>
    <row r="282" spans="1:13" x14ac:dyDescent="0.25">
      <c r="A282" s="6"/>
      <c r="B282" s="7"/>
      <c r="C282" s="84"/>
      <c r="D282" s="36"/>
      <c r="E282" s="85"/>
      <c r="F282" s="5">
        <f t="shared" si="41"/>
        <v>0</v>
      </c>
      <c r="G282" s="38" t="s">
        <v>240</v>
      </c>
      <c r="H282" s="126">
        <v>0</v>
      </c>
      <c r="I282" s="126">
        <v>0</v>
      </c>
      <c r="J282" s="127">
        <v>0</v>
      </c>
      <c r="K282" s="131">
        <f t="shared" si="58"/>
        <v>0</v>
      </c>
      <c r="M282" s="9">
        <f t="shared" si="2"/>
        <v>0</v>
      </c>
    </row>
    <row r="283" spans="1:13" ht="25.5" x14ac:dyDescent="0.25">
      <c r="A283" s="94"/>
      <c r="B283" s="95"/>
      <c r="C283" s="96"/>
      <c r="D283" s="90" t="s">
        <v>243</v>
      </c>
      <c r="E283" s="97"/>
      <c r="F283" s="92"/>
      <c r="G283" s="154" t="s">
        <v>242</v>
      </c>
      <c r="H283" s="151">
        <f>SUM(H284:H286)</f>
        <v>0</v>
      </c>
      <c r="I283" s="151">
        <f t="shared" ref="I283:J283" si="64">SUM(I284:I286)</f>
        <v>0</v>
      </c>
      <c r="J283" s="151">
        <f t="shared" si="64"/>
        <v>0</v>
      </c>
      <c r="K283" s="152">
        <f t="shared" si="58"/>
        <v>0</v>
      </c>
      <c r="M283" s="9"/>
    </row>
    <row r="284" spans="1:13" x14ac:dyDescent="0.25">
      <c r="A284" s="6"/>
      <c r="B284" s="7"/>
      <c r="C284" s="84"/>
      <c r="D284" s="35"/>
      <c r="E284" s="85"/>
      <c r="F284" s="5">
        <f t="shared" si="41"/>
        <v>0</v>
      </c>
      <c r="G284" s="38" t="s">
        <v>242</v>
      </c>
      <c r="H284" s="126">
        <v>0</v>
      </c>
      <c r="I284" s="126">
        <v>0</v>
      </c>
      <c r="J284" s="127">
        <v>0</v>
      </c>
      <c r="K284" s="131">
        <f t="shared" si="58"/>
        <v>0</v>
      </c>
      <c r="M284" s="9"/>
    </row>
    <row r="285" spans="1:13" x14ac:dyDescent="0.25">
      <c r="A285" s="6"/>
      <c r="B285" s="7"/>
      <c r="C285" s="84"/>
      <c r="D285" s="35"/>
      <c r="E285" s="85"/>
      <c r="F285" s="5">
        <f t="shared" si="41"/>
        <v>0</v>
      </c>
      <c r="G285" s="38" t="s">
        <v>242</v>
      </c>
      <c r="H285" s="126">
        <v>0</v>
      </c>
      <c r="I285" s="126">
        <v>0</v>
      </c>
      <c r="J285" s="127">
        <v>0</v>
      </c>
      <c r="K285" s="131">
        <f t="shared" si="58"/>
        <v>0</v>
      </c>
      <c r="M285" s="9"/>
    </row>
    <row r="286" spans="1:13" x14ac:dyDescent="0.25">
      <c r="A286" s="6"/>
      <c r="B286" s="7"/>
      <c r="C286" s="84"/>
      <c r="D286" s="35"/>
      <c r="E286" s="85"/>
      <c r="F286" s="5">
        <f t="shared" si="41"/>
        <v>0</v>
      </c>
      <c r="G286" s="38" t="s">
        <v>242</v>
      </c>
      <c r="H286" s="126">
        <v>0</v>
      </c>
      <c r="I286" s="126">
        <v>0</v>
      </c>
      <c r="J286" s="127">
        <v>0</v>
      </c>
      <c r="K286" s="131">
        <f t="shared" si="58"/>
        <v>0</v>
      </c>
      <c r="M286" s="9">
        <f t="shared" si="2"/>
        <v>0</v>
      </c>
    </row>
    <row r="287" spans="1:13" x14ac:dyDescent="0.25">
      <c r="A287" s="142"/>
      <c r="B287" s="116"/>
      <c r="C287" s="142"/>
      <c r="D287" s="118" t="s">
        <v>245</v>
      </c>
      <c r="E287" s="121"/>
      <c r="F287" s="120"/>
      <c r="G287" s="143" t="s">
        <v>244</v>
      </c>
      <c r="H287" s="132">
        <f>+H288+H291+H298+H302</f>
        <v>0</v>
      </c>
      <c r="I287" s="132">
        <f t="shared" ref="I287:J287" si="65">+I288+I291+I298+I302</f>
        <v>0</v>
      </c>
      <c r="J287" s="132">
        <f t="shared" si="65"/>
        <v>0</v>
      </c>
      <c r="K287" s="133">
        <f t="shared" si="58"/>
        <v>0</v>
      </c>
      <c r="M287" s="9">
        <f t="shared" si="2"/>
        <v>0</v>
      </c>
    </row>
    <row r="288" spans="1:13" x14ac:dyDescent="0.25">
      <c r="A288" s="100"/>
      <c r="B288" s="100"/>
      <c r="C288" s="100"/>
      <c r="D288" s="101" t="s">
        <v>247</v>
      </c>
      <c r="E288" s="102"/>
      <c r="F288" s="102"/>
      <c r="G288" s="155" t="s">
        <v>246</v>
      </c>
      <c r="H288" s="156">
        <f>SUM(H289:H290)</f>
        <v>0</v>
      </c>
      <c r="I288" s="156">
        <f t="shared" ref="I288:J288" si="66">SUM(I289:I290)</f>
        <v>0</v>
      </c>
      <c r="J288" s="156">
        <f t="shared" si="66"/>
        <v>0</v>
      </c>
      <c r="K288" s="152">
        <f t="shared" si="58"/>
        <v>0</v>
      </c>
    </row>
    <row r="289" spans="1:11" x14ac:dyDescent="0.25">
      <c r="A289" s="86"/>
      <c r="B289" s="86"/>
      <c r="C289" s="86"/>
      <c r="D289" s="26" t="s">
        <v>249</v>
      </c>
      <c r="E289" s="85"/>
      <c r="F289" s="5">
        <f t="shared" si="41"/>
        <v>0</v>
      </c>
      <c r="G289" s="24" t="s">
        <v>248</v>
      </c>
      <c r="H289" s="126">
        <v>0</v>
      </c>
      <c r="I289" s="126">
        <v>0</v>
      </c>
      <c r="J289" s="127">
        <v>0</v>
      </c>
      <c r="K289" s="131">
        <f t="shared" si="58"/>
        <v>0</v>
      </c>
    </row>
    <row r="290" spans="1:11" x14ac:dyDescent="0.25">
      <c r="A290" s="86"/>
      <c r="B290" s="86"/>
      <c r="C290" s="86"/>
      <c r="D290" s="26" t="s">
        <v>251</v>
      </c>
      <c r="E290" s="85"/>
      <c r="F290" s="5">
        <f t="shared" ref="F290" si="67">+B290*E290</f>
        <v>0</v>
      </c>
      <c r="G290" s="24" t="s">
        <v>250</v>
      </c>
      <c r="H290" s="126">
        <v>0</v>
      </c>
      <c r="I290" s="126">
        <v>0</v>
      </c>
      <c r="J290" s="127">
        <v>0</v>
      </c>
      <c r="K290" s="131">
        <f t="shared" si="58"/>
        <v>0</v>
      </c>
    </row>
    <row r="291" spans="1:11" ht="26.25" x14ac:dyDescent="0.25">
      <c r="A291" s="103"/>
      <c r="B291" s="103"/>
      <c r="C291" s="103"/>
      <c r="D291" s="101" t="s">
        <v>253</v>
      </c>
      <c r="E291" s="103"/>
      <c r="F291" s="103"/>
      <c r="G291" s="155" t="s">
        <v>252</v>
      </c>
      <c r="H291" s="157">
        <f>+H292+H295</f>
        <v>0</v>
      </c>
      <c r="I291" s="157">
        <f t="shared" ref="I291:J291" si="68">+I292+I295</f>
        <v>0</v>
      </c>
      <c r="J291" s="157">
        <f t="shared" si="68"/>
        <v>0</v>
      </c>
      <c r="K291" s="152">
        <f t="shared" si="58"/>
        <v>0</v>
      </c>
    </row>
    <row r="292" spans="1:11" x14ac:dyDescent="0.25">
      <c r="A292" s="103"/>
      <c r="B292" s="103"/>
      <c r="C292" s="103"/>
      <c r="D292" s="101" t="s">
        <v>254</v>
      </c>
      <c r="E292" s="103"/>
      <c r="F292" s="103"/>
      <c r="G292" s="155" t="s">
        <v>26</v>
      </c>
      <c r="H292" s="157">
        <f>SUM(H293:H294)</f>
        <v>0</v>
      </c>
      <c r="I292" s="157">
        <f t="shared" ref="I292:J292" si="69">SUM(I293:I294)</f>
        <v>0</v>
      </c>
      <c r="J292" s="157">
        <f t="shared" si="69"/>
        <v>0</v>
      </c>
      <c r="K292" s="152">
        <f t="shared" si="58"/>
        <v>0</v>
      </c>
    </row>
    <row r="293" spans="1:11" x14ac:dyDescent="0.25">
      <c r="A293" s="86"/>
      <c r="B293" s="86"/>
      <c r="C293" s="86"/>
      <c r="D293" s="26"/>
      <c r="E293" s="85"/>
      <c r="F293" s="5">
        <f t="shared" ref="F293:F305" si="70">+B293*E293</f>
        <v>0</v>
      </c>
      <c r="G293" s="24" t="s">
        <v>26</v>
      </c>
      <c r="H293" s="126">
        <v>0</v>
      </c>
      <c r="I293" s="126">
        <v>0</v>
      </c>
      <c r="J293" s="127">
        <v>0</v>
      </c>
      <c r="K293" s="131">
        <f t="shared" si="58"/>
        <v>0</v>
      </c>
    </row>
    <row r="294" spans="1:11" x14ac:dyDescent="0.25">
      <c r="A294" s="86"/>
      <c r="B294" s="86"/>
      <c r="C294" s="86"/>
      <c r="D294" s="26"/>
      <c r="E294" s="85"/>
      <c r="F294" s="5">
        <f t="shared" si="70"/>
        <v>0</v>
      </c>
      <c r="G294" s="24" t="s">
        <v>26</v>
      </c>
      <c r="H294" s="126">
        <v>0</v>
      </c>
      <c r="I294" s="126">
        <v>0</v>
      </c>
      <c r="J294" s="127">
        <v>0</v>
      </c>
      <c r="K294" s="131">
        <f t="shared" si="58"/>
        <v>0</v>
      </c>
    </row>
    <row r="295" spans="1:11" x14ac:dyDescent="0.25">
      <c r="A295" s="103"/>
      <c r="B295" s="103"/>
      <c r="C295" s="103"/>
      <c r="D295" s="101" t="s">
        <v>256</v>
      </c>
      <c r="E295" s="103"/>
      <c r="F295" s="103"/>
      <c r="G295" s="155" t="s">
        <v>255</v>
      </c>
      <c r="H295" s="157">
        <f>SUM(H296:H297)</f>
        <v>0</v>
      </c>
      <c r="I295" s="157">
        <f t="shared" ref="I295:J295" si="71">SUM(I296:I297)</f>
        <v>0</v>
      </c>
      <c r="J295" s="157">
        <f t="shared" si="71"/>
        <v>0</v>
      </c>
      <c r="K295" s="152">
        <f t="shared" si="58"/>
        <v>0</v>
      </c>
    </row>
    <row r="296" spans="1:11" x14ac:dyDescent="0.25">
      <c r="A296" s="86"/>
      <c r="B296" s="86"/>
      <c r="C296" s="86"/>
      <c r="D296" s="26"/>
      <c r="E296" s="85"/>
      <c r="F296" s="5">
        <f t="shared" si="70"/>
        <v>0</v>
      </c>
      <c r="G296" s="24" t="s">
        <v>255</v>
      </c>
      <c r="H296" s="126">
        <v>0</v>
      </c>
      <c r="I296" s="126">
        <v>0</v>
      </c>
      <c r="J296" s="127">
        <v>0</v>
      </c>
      <c r="K296" s="131">
        <f t="shared" si="58"/>
        <v>0</v>
      </c>
    </row>
    <row r="297" spans="1:11" x14ac:dyDescent="0.25">
      <c r="A297" s="86"/>
      <c r="B297" s="86"/>
      <c r="C297" s="86"/>
      <c r="D297" s="26"/>
      <c r="E297" s="85"/>
      <c r="F297" s="5">
        <f t="shared" si="70"/>
        <v>0</v>
      </c>
      <c r="G297" s="24" t="s">
        <v>255</v>
      </c>
      <c r="H297" s="126">
        <v>0</v>
      </c>
      <c r="I297" s="126">
        <v>0</v>
      </c>
      <c r="J297" s="127">
        <v>0</v>
      </c>
      <c r="K297" s="131">
        <f t="shared" si="58"/>
        <v>0</v>
      </c>
    </row>
    <row r="298" spans="1:11" ht="51.75" x14ac:dyDescent="0.25">
      <c r="A298" s="103"/>
      <c r="B298" s="103"/>
      <c r="C298" s="103"/>
      <c r="D298" s="101" t="s">
        <v>258</v>
      </c>
      <c r="E298" s="103"/>
      <c r="F298" s="103"/>
      <c r="G298" s="155" t="s">
        <v>257</v>
      </c>
      <c r="H298" s="157">
        <f>SUM(H299:H301)</f>
        <v>0</v>
      </c>
      <c r="I298" s="157">
        <f t="shared" ref="I298:J298" si="72">SUM(I299:I301)</f>
        <v>0</v>
      </c>
      <c r="J298" s="157">
        <f t="shared" si="72"/>
        <v>0</v>
      </c>
      <c r="K298" s="152">
        <f t="shared" si="58"/>
        <v>0</v>
      </c>
    </row>
    <row r="299" spans="1:11" x14ac:dyDescent="0.25">
      <c r="A299" s="86"/>
      <c r="B299" s="86"/>
      <c r="C299" s="86"/>
      <c r="D299" s="26" t="s">
        <v>208</v>
      </c>
      <c r="E299" s="85"/>
      <c r="F299" s="5">
        <f t="shared" si="70"/>
        <v>0</v>
      </c>
      <c r="G299" s="24" t="s">
        <v>259</v>
      </c>
      <c r="H299" s="126">
        <v>0</v>
      </c>
      <c r="I299" s="126">
        <v>0</v>
      </c>
      <c r="J299" s="127">
        <v>0</v>
      </c>
      <c r="K299" s="131">
        <f t="shared" si="58"/>
        <v>0</v>
      </c>
    </row>
    <row r="300" spans="1:11" x14ac:dyDescent="0.25">
      <c r="A300" s="86"/>
      <c r="B300" s="86"/>
      <c r="C300" s="86"/>
      <c r="D300" s="26" t="s">
        <v>254</v>
      </c>
      <c r="E300" s="85"/>
      <c r="F300" s="5">
        <f t="shared" si="70"/>
        <v>0</v>
      </c>
      <c r="G300" s="24" t="s">
        <v>260</v>
      </c>
      <c r="H300" s="126">
        <v>0</v>
      </c>
      <c r="I300" s="126">
        <v>0</v>
      </c>
      <c r="J300" s="127">
        <v>0</v>
      </c>
      <c r="K300" s="131">
        <f t="shared" si="58"/>
        <v>0</v>
      </c>
    </row>
    <row r="301" spans="1:11" x14ac:dyDescent="0.25">
      <c r="A301" s="86"/>
      <c r="B301" s="86"/>
      <c r="C301" s="86"/>
      <c r="D301" s="26" t="s">
        <v>262</v>
      </c>
      <c r="E301" s="85"/>
      <c r="F301" s="5">
        <f t="shared" si="70"/>
        <v>0</v>
      </c>
      <c r="G301" s="24" t="s">
        <v>261</v>
      </c>
      <c r="H301" s="126">
        <v>0</v>
      </c>
      <c r="I301" s="126">
        <v>0</v>
      </c>
      <c r="J301" s="127">
        <v>0</v>
      </c>
      <c r="K301" s="131">
        <f t="shared" si="58"/>
        <v>0</v>
      </c>
    </row>
    <row r="302" spans="1:11" x14ac:dyDescent="0.25">
      <c r="A302" s="103"/>
      <c r="B302" s="103"/>
      <c r="C302" s="103"/>
      <c r="D302" s="101" t="s">
        <v>306</v>
      </c>
      <c r="E302" s="103"/>
      <c r="F302" s="103"/>
      <c r="G302" s="155" t="s">
        <v>311</v>
      </c>
      <c r="H302" s="158">
        <f>SUM(H303:H305)</f>
        <v>0</v>
      </c>
      <c r="I302" s="158">
        <f t="shared" ref="I302:J302" si="73">SUM(I303:I305)</f>
        <v>0</v>
      </c>
      <c r="J302" s="158">
        <f t="shared" si="73"/>
        <v>0</v>
      </c>
      <c r="K302" s="152">
        <f t="shared" si="58"/>
        <v>0</v>
      </c>
    </row>
    <row r="303" spans="1:11" x14ac:dyDescent="0.25">
      <c r="A303" s="107"/>
      <c r="B303" s="107"/>
      <c r="C303" s="107"/>
      <c r="D303" s="41"/>
      <c r="E303" s="85"/>
      <c r="F303" s="5">
        <f t="shared" si="70"/>
        <v>0</v>
      </c>
      <c r="G303" s="24" t="s">
        <v>311</v>
      </c>
      <c r="H303" s="126">
        <v>0</v>
      </c>
      <c r="I303" s="126">
        <v>0</v>
      </c>
      <c r="J303" s="127">
        <v>0</v>
      </c>
      <c r="K303" s="131">
        <f t="shared" si="58"/>
        <v>0</v>
      </c>
    </row>
    <row r="304" spans="1:11" x14ac:dyDescent="0.25">
      <c r="A304" s="107"/>
      <c r="B304" s="107"/>
      <c r="C304" s="107"/>
      <c r="D304" s="41"/>
      <c r="E304" s="85"/>
      <c r="F304" s="5">
        <f t="shared" si="70"/>
        <v>0</v>
      </c>
      <c r="G304" s="24" t="s">
        <v>311</v>
      </c>
      <c r="H304" s="126">
        <v>0</v>
      </c>
      <c r="I304" s="126">
        <v>0</v>
      </c>
      <c r="J304" s="127">
        <v>0</v>
      </c>
      <c r="K304" s="131">
        <f t="shared" si="58"/>
        <v>0</v>
      </c>
    </row>
    <row r="305" spans="1:13" x14ac:dyDescent="0.25">
      <c r="A305" s="107"/>
      <c r="B305" s="107"/>
      <c r="C305" s="107"/>
      <c r="D305" s="41"/>
      <c r="E305" s="85"/>
      <c r="F305" s="5">
        <f t="shared" si="70"/>
        <v>0</v>
      </c>
      <c r="G305" s="24" t="s">
        <v>311</v>
      </c>
      <c r="H305" s="126">
        <v>0</v>
      </c>
      <c r="I305" s="126">
        <v>0</v>
      </c>
      <c r="J305" s="127">
        <v>0</v>
      </c>
      <c r="K305" s="131">
        <f t="shared" si="58"/>
        <v>0</v>
      </c>
    </row>
    <row r="306" spans="1:13" x14ac:dyDescent="0.25">
      <c r="A306" s="108"/>
      <c r="B306" s="108"/>
      <c r="C306" s="108"/>
      <c r="D306" s="109" t="s">
        <v>313</v>
      </c>
      <c r="E306" s="108"/>
      <c r="F306" s="108"/>
      <c r="G306" s="124" t="s">
        <v>312</v>
      </c>
      <c r="H306" s="125">
        <f>+H307</f>
        <v>0</v>
      </c>
      <c r="I306" s="125">
        <f t="shared" ref="I306:J306" si="74">+I307</f>
        <v>0</v>
      </c>
      <c r="J306" s="125">
        <f t="shared" si="74"/>
        <v>0</v>
      </c>
      <c r="K306" s="134">
        <f t="shared" si="58"/>
        <v>0</v>
      </c>
      <c r="M306" s="9"/>
    </row>
    <row r="307" spans="1:13" x14ac:dyDescent="0.25">
      <c r="A307" s="104"/>
      <c r="B307" s="104"/>
      <c r="C307" s="104"/>
      <c r="D307" s="106" t="s">
        <v>315</v>
      </c>
      <c r="E307" s="104"/>
      <c r="F307" s="104"/>
      <c r="G307" s="159" t="s">
        <v>314</v>
      </c>
      <c r="H307" s="160">
        <f>+H308</f>
        <v>0</v>
      </c>
      <c r="I307" s="160">
        <f>+I308</f>
        <v>0</v>
      </c>
      <c r="J307" s="160">
        <f>+J308</f>
        <v>0</v>
      </c>
      <c r="K307" s="161">
        <f t="shared" si="58"/>
        <v>0</v>
      </c>
    </row>
    <row r="308" spans="1:13" x14ac:dyDescent="0.25">
      <c r="A308" s="104"/>
      <c r="B308" s="104"/>
      <c r="C308" s="104"/>
      <c r="D308" s="106" t="s">
        <v>317</v>
      </c>
      <c r="E308" s="104"/>
      <c r="F308" s="104"/>
      <c r="G308" s="159" t="s">
        <v>316</v>
      </c>
      <c r="H308" s="160">
        <f>+H309+H313+H317</f>
        <v>0</v>
      </c>
      <c r="I308" s="160">
        <f t="shared" ref="I308:J308" si="75">+I309+I313+I317</f>
        <v>0</v>
      </c>
      <c r="J308" s="160">
        <f t="shared" si="75"/>
        <v>0</v>
      </c>
      <c r="K308" s="161">
        <f t="shared" si="58"/>
        <v>0</v>
      </c>
    </row>
    <row r="309" spans="1:13" ht="38.25" x14ac:dyDescent="0.25">
      <c r="A309" s="104"/>
      <c r="B309" s="104"/>
      <c r="C309" s="104"/>
      <c r="D309" s="105" t="s">
        <v>319</v>
      </c>
      <c r="E309" s="104"/>
      <c r="F309" s="104"/>
      <c r="G309" s="159" t="s">
        <v>318</v>
      </c>
      <c r="H309" s="160">
        <f>SUM(H310:H312)</f>
        <v>0</v>
      </c>
      <c r="I309" s="160">
        <f t="shared" ref="I309:J309" si="76">SUM(I310:I312)</f>
        <v>0</v>
      </c>
      <c r="J309" s="160">
        <f t="shared" si="76"/>
        <v>0</v>
      </c>
      <c r="K309" s="161">
        <f t="shared" si="58"/>
        <v>0</v>
      </c>
      <c r="L309" s="9"/>
    </row>
    <row r="310" spans="1:13" x14ac:dyDescent="0.25">
      <c r="A310" s="86"/>
      <c r="B310" s="86"/>
      <c r="C310" s="86"/>
      <c r="D310" s="80"/>
      <c r="E310" s="85">
        <v>0</v>
      </c>
      <c r="F310" s="5">
        <f t="shared" ref="F310:F312" si="77">+B310*E310</f>
        <v>0</v>
      </c>
      <c r="G310" s="79" t="s">
        <v>318</v>
      </c>
      <c r="H310" s="126">
        <v>0</v>
      </c>
      <c r="I310" s="126">
        <v>0</v>
      </c>
      <c r="J310" s="127">
        <v>0</v>
      </c>
      <c r="K310" s="131">
        <f t="shared" si="58"/>
        <v>0</v>
      </c>
    </row>
    <row r="311" spans="1:13" x14ac:dyDescent="0.25">
      <c r="A311" s="86"/>
      <c r="B311" s="86"/>
      <c r="C311" s="86"/>
      <c r="D311" s="80"/>
      <c r="E311" s="85">
        <v>0</v>
      </c>
      <c r="F311" s="5">
        <f t="shared" si="77"/>
        <v>0</v>
      </c>
      <c r="G311" s="79" t="s">
        <v>318</v>
      </c>
      <c r="H311" s="126">
        <v>0</v>
      </c>
      <c r="I311" s="126">
        <v>0</v>
      </c>
      <c r="J311" s="127">
        <v>0</v>
      </c>
      <c r="K311" s="131">
        <f t="shared" si="58"/>
        <v>0</v>
      </c>
    </row>
    <row r="312" spans="1:13" x14ac:dyDescent="0.25">
      <c r="A312" s="86"/>
      <c r="B312" s="86"/>
      <c r="C312" s="86"/>
      <c r="D312" s="80"/>
      <c r="E312" s="85">
        <v>0</v>
      </c>
      <c r="F312" s="5">
        <f t="shared" si="77"/>
        <v>0</v>
      </c>
      <c r="G312" s="79" t="s">
        <v>318</v>
      </c>
      <c r="H312" s="126">
        <v>0</v>
      </c>
      <c r="I312" s="126">
        <v>0</v>
      </c>
      <c r="J312" s="127">
        <v>0</v>
      </c>
      <c r="K312" s="131">
        <f t="shared" si="58"/>
        <v>0</v>
      </c>
    </row>
    <row r="313" spans="1:13" ht="25.5" x14ac:dyDescent="0.25">
      <c r="A313" s="104"/>
      <c r="B313" s="104"/>
      <c r="C313" s="104"/>
      <c r="D313" s="105" t="s">
        <v>321</v>
      </c>
      <c r="E313" s="104"/>
      <c r="F313" s="104"/>
      <c r="G313" s="159" t="s">
        <v>320</v>
      </c>
      <c r="H313" s="160">
        <f>SUM(H314:H316)</f>
        <v>0</v>
      </c>
      <c r="I313" s="160">
        <f t="shared" ref="I313:J313" si="78">SUM(I314:I316)</f>
        <v>0</v>
      </c>
      <c r="J313" s="160">
        <f t="shared" si="78"/>
        <v>0</v>
      </c>
      <c r="K313" s="161">
        <f t="shared" si="58"/>
        <v>0</v>
      </c>
    </row>
    <row r="314" spans="1:13" x14ac:dyDescent="0.25">
      <c r="A314" s="86"/>
      <c r="B314" s="86"/>
      <c r="C314" s="86"/>
      <c r="D314" s="80"/>
      <c r="E314" s="85">
        <v>0</v>
      </c>
      <c r="F314" s="5">
        <f t="shared" ref="F314:F319" si="79">+B314*E314</f>
        <v>0</v>
      </c>
      <c r="G314" s="79" t="s">
        <v>320</v>
      </c>
      <c r="H314" s="126">
        <v>0</v>
      </c>
      <c r="I314" s="126">
        <v>0</v>
      </c>
      <c r="J314" s="127">
        <v>0</v>
      </c>
      <c r="K314" s="131">
        <f t="shared" si="58"/>
        <v>0</v>
      </c>
    </row>
    <row r="315" spans="1:13" x14ac:dyDescent="0.25">
      <c r="A315" s="86"/>
      <c r="B315" s="86"/>
      <c r="C315" s="86"/>
      <c r="D315" s="80"/>
      <c r="E315" s="85">
        <v>0</v>
      </c>
      <c r="F315" s="5">
        <f t="shared" si="79"/>
        <v>0</v>
      </c>
      <c r="G315" s="79" t="s">
        <v>320</v>
      </c>
      <c r="H315" s="126">
        <v>0</v>
      </c>
      <c r="I315" s="126">
        <v>0</v>
      </c>
      <c r="J315" s="127">
        <v>0</v>
      </c>
      <c r="K315" s="131">
        <f t="shared" si="58"/>
        <v>0</v>
      </c>
    </row>
    <row r="316" spans="1:13" x14ac:dyDescent="0.25">
      <c r="A316" s="86"/>
      <c r="B316" s="86"/>
      <c r="C316" s="86"/>
      <c r="D316" s="80"/>
      <c r="E316" s="85">
        <v>0</v>
      </c>
      <c r="F316" s="5">
        <f t="shared" si="79"/>
        <v>0</v>
      </c>
      <c r="G316" s="79" t="s">
        <v>320</v>
      </c>
      <c r="H316" s="126">
        <v>0</v>
      </c>
      <c r="I316" s="126">
        <v>0</v>
      </c>
      <c r="J316" s="127">
        <v>0</v>
      </c>
      <c r="K316" s="131">
        <f t="shared" si="58"/>
        <v>0</v>
      </c>
    </row>
    <row r="317" spans="1:13" x14ac:dyDescent="0.25">
      <c r="A317" s="104"/>
      <c r="B317" s="104"/>
      <c r="C317" s="104"/>
      <c r="D317" s="105" t="s">
        <v>323</v>
      </c>
      <c r="E317" s="104"/>
      <c r="F317" s="104"/>
      <c r="G317" s="159" t="s">
        <v>322</v>
      </c>
      <c r="H317" s="160">
        <f>SUM(H318:H319)</f>
        <v>0</v>
      </c>
      <c r="I317" s="160">
        <f t="shared" ref="I317:J317" si="80">SUM(I318:I319)</f>
        <v>0</v>
      </c>
      <c r="J317" s="160">
        <f t="shared" si="80"/>
        <v>0</v>
      </c>
      <c r="K317" s="161">
        <f t="shared" si="58"/>
        <v>0</v>
      </c>
    </row>
    <row r="318" spans="1:13" x14ac:dyDescent="0.25">
      <c r="A318" s="86"/>
      <c r="B318" s="86"/>
      <c r="C318" s="86"/>
      <c r="D318" s="86"/>
      <c r="E318" s="85">
        <v>0</v>
      </c>
      <c r="F318" s="5">
        <f t="shared" si="79"/>
        <v>0</v>
      </c>
      <c r="G318" s="79" t="s">
        <v>322</v>
      </c>
      <c r="H318" s="126">
        <v>0</v>
      </c>
      <c r="I318" s="126">
        <v>0</v>
      </c>
      <c r="J318" s="127">
        <v>0</v>
      </c>
      <c r="K318" s="131">
        <f t="shared" si="58"/>
        <v>0</v>
      </c>
    </row>
    <row r="319" spans="1:13" x14ac:dyDescent="0.25">
      <c r="A319" s="86"/>
      <c r="B319" s="86"/>
      <c r="C319" s="86"/>
      <c r="D319" s="86"/>
      <c r="E319" s="85">
        <v>0</v>
      </c>
      <c r="F319" s="5">
        <f t="shared" si="79"/>
        <v>0</v>
      </c>
      <c r="G319" s="79" t="s">
        <v>322</v>
      </c>
      <c r="H319" s="126">
        <v>0</v>
      </c>
      <c r="I319" s="126">
        <v>0</v>
      </c>
      <c r="J319" s="127">
        <v>0</v>
      </c>
      <c r="K319" s="131">
        <f t="shared" si="58"/>
        <v>0</v>
      </c>
    </row>
    <row r="320" spans="1:13" ht="30" x14ac:dyDescent="0.25">
      <c r="D320" s="147" t="s">
        <v>324</v>
      </c>
      <c r="E320" s="86"/>
      <c r="F320" s="5"/>
      <c r="G320" s="86"/>
      <c r="H320" s="128">
        <f>+H12+H185+H266+H287+H306</f>
        <v>0</v>
      </c>
      <c r="I320" s="128">
        <f t="shared" ref="I320:J320" si="81">+I12+I185+I266+I287+I306</f>
        <v>0</v>
      </c>
      <c r="J320" s="128">
        <f t="shared" si="81"/>
        <v>0</v>
      </c>
      <c r="K320" s="128">
        <f>+H320+I320+J320</f>
        <v>0</v>
      </c>
    </row>
    <row r="321" spans="1:11" x14ac:dyDescent="0.25">
      <c r="H321" s="135"/>
      <c r="J321" s="135"/>
    </row>
    <row r="322" spans="1:11" x14ac:dyDescent="0.25">
      <c r="K322" s="135" t="e">
        <f>+K320-'PRESUPUESTO 2020'!#REF!</f>
        <v>#REF!</v>
      </c>
    </row>
    <row r="323" spans="1:11" x14ac:dyDescent="0.25">
      <c r="K323" s="135"/>
    </row>
    <row r="324" spans="1:11" x14ac:dyDescent="0.25">
      <c r="A324" s="1" t="s">
        <v>350</v>
      </c>
    </row>
    <row r="327" spans="1:11" x14ac:dyDescent="0.25">
      <c r="A327" s="1" t="s">
        <v>338</v>
      </c>
    </row>
  </sheetData>
  <mergeCells count="22">
    <mergeCell ref="H10:H11"/>
    <mergeCell ref="I10:I11"/>
    <mergeCell ref="J10:J11"/>
    <mergeCell ref="K10:K11"/>
    <mergeCell ref="A10:A11"/>
    <mergeCell ref="B10:C10"/>
    <mergeCell ref="D10:D11"/>
    <mergeCell ref="E10:E11"/>
    <mergeCell ref="F10:F11"/>
    <mergeCell ref="G10:G11"/>
    <mergeCell ref="A7:C7"/>
    <mergeCell ref="D7:K7"/>
    <mergeCell ref="A8:C8"/>
    <mergeCell ref="D8:K8"/>
    <mergeCell ref="A9:C9"/>
    <mergeCell ref="D9:K9"/>
    <mergeCell ref="A2:K2"/>
    <mergeCell ref="A3:K3"/>
    <mergeCell ref="D4:K4"/>
    <mergeCell ref="D5:K5"/>
    <mergeCell ref="A6:C6"/>
    <mergeCell ref="D6:K6"/>
  </mergeCells>
  <dataValidations count="1">
    <dataValidation type="custom" allowBlank="1" showInputMessage="1" showErrorMessage="1" sqref="A298:C298 M27:XFD27 A295:C295 A291:C292 A287:C288 M31:XFD31 A283:C283 M35:XFD35 A279:C279 M39:XFD39 A275:C275 M43:XFD43 A271:C271 M47:XFD47 A266:C267 M51:XFD51 A261:C261 M59:XFD60 A257:C258 M84:XFD84 P23:XFD23 M100:XFD100 A252:C253 M113:XFD113 A248:C248 M125:XFD125 A243:C243 A238:C239 M157:XFD158 M166:XFD167 M174:XFD174 A232:C232 M181:XFD181 A181:C181 M185:XFD187 A225:C225 M192:XFD192 A221:C222 M197:XFD197 A51:C51 M201:XFD201 A215:C215 M205:XFD205 A213:C213 M213:XFD213 A157:C158 M215:XFD215 A201:C201 M219:XFD219 A197:C197 M221:XFD222 A192:C192 M225:XFD225 A185:C187 M228:XFD228 A174:C174 M232:XFD232 A166:C167 M238:XFD239 A12:C15 M243:XFD243 A228:C228 M248:XFD248 A125:C125 M252:XFD253 A113:C113 M257:XFD258 A100:C100 M261:XFD261 A84:C84 M266:XFD267 A205:C205 M271:XFD271 A19:C19 M275:XFD275 A47:C47 M279:XFD279 A43:C43 M283:XFD283 A39:C39 M287:XFD288 A35:C35 M291:XFD292 A31:C31 M295:XFD295 A27:C27 M298:XFD298 A23:C23 M302:XFD302 A219:C219 M306:XFD309 M23:N23 M313:XFD313 M19:XFD19 M317:XFD317 A209:C209 M320:XFD320 A59:C60 M12:XFD15 A55:C55 A320:C320 A317:C317 A313:C313 A306:C309 A302:C302">
      <formula1>"."</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U515"/>
  <sheetViews>
    <sheetView topLeftCell="A10" zoomScale="85" zoomScaleNormal="85" workbookViewId="0">
      <selection activeCell="K260" sqref="K260:K261"/>
    </sheetView>
  </sheetViews>
  <sheetFormatPr baseColWidth="10" defaultRowHeight="15" x14ac:dyDescent="0.25"/>
  <cols>
    <col min="1" max="1" width="6.28515625" style="1" customWidth="1"/>
    <col min="2" max="2" width="7" style="1" customWidth="1"/>
    <col min="3" max="3" width="15" style="1" customWidth="1"/>
    <col min="4" max="4" width="42.42578125" style="1" customWidth="1"/>
    <col min="5" max="5" width="15.42578125" style="1" customWidth="1"/>
    <col min="6" max="6" width="15.28515625" style="1" customWidth="1"/>
    <col min="7" max="7" width="25.85546875" style="1" customWidth="1"/>
    <col min="8" max="8" width="14.28515625" style="129" customWidth="1"/>
    <col min="9" max="9" width="15.85546875" style="129" customWidth="1"/>
    <col min="10" max="10" width="13" style="129" customWidth="1"/>
    <col min="11" max="11" width="15" style="129" customWidth="1"/>
    <col min="13" max="13" width="11.7109375" bestFit="1" customWidth="1"/>
  </cols>
  <sheetData>
    <row r="1" spans="1:21" ht="15.75" thickBot="1" x14ac:dyDescent="0.3"/>
    <row r="2" spans="1:21" x14ac:dyDescent="0.25">
      <c r="A2" s="471" t="s">
        <v>0</v>
      </c>
      <c r="B2" s="472"/>
      <c r="C2" s="472"/>
      <c r="D2" s="472"/>
      <c r="E2" s="472"/>
      <c r="F2" s="472"/>
      <c r="G2" s="472"/>
      <c r="H2" s="472"/>
      <c r="I2" s="472"/>
      <c r="J2" s="472"/>
      <c r="K2" s="473"/>
    </row>
    <row r="3" spans="1:21" ht="15.75" thickBot="1" x14ac:dyDescent="0.3">
      <c r="A3" s="474" t="s">
        <v>1</v>
      </c>
      <c r="B3" s="475"/>
      <c r="C3" s="475"/>
      <c r="D3" s="475"/>
      <c r="E3" s="475"/>
      <c r="F3" s="475"/>
      <c r="G3" s="475"/>
      <c r="H3" s="475"/>
      <c r="I3" s="475"/>
      <c r="J3" s="475"/>
      <c r="K3" s="476"/>
    </row>
    <row r="4" spans="1:21" ht="15.75" thickBot="1" x14ac:dyDescent="0.3">
      <c r="A4" s="2" t="s">
        <v>2</v>
      </c>
      <c r="B4" s="3"/>
      <c r="C4" s="4"/>
      <c r="D4" s="477" t="str">
        <f>'DATOS COLEGIO'!C22</f>
        <v>COLEGIO LUIS CARLOS GALÁN SARMIENTO</v>
      </c>
      <c r="E4" s="477"/>
      <c r="F4" s="477"/>
      <c r="G4" s="477"/>
      <c r="H4" s="477"/>
      <c r="I4" s="477"/>
      <c r="J4" s="477"/>
      <c r="K4" s="478"/>
    </row>
    <row r="5" spans="1:21" ht="15.75" thickBot="1" x14ac:dyDescent="0.3">
      <c r="A5" s="2" t="s">
        <v>3</v>
      </c>
      <c r="B5" s="3"/>
      <c r="C5" s="4"/>
      <c r="D5" s="477" t="str">
        <f>'DATOS COLEGIO'!C25</f>
        <v>JAIME IVÁN OSORIO PEREIRA</v>
      </c>
      <c r="E5" s="477"/>
      <c r="F5" s="477"/>
      <c r="G5" s="477"/>
      <c r="H5" s="477"/>
      <c r="I5" s="477"/>
      <c r="J5" s="477"/>
      <c r="K5" s="478"/>
    </row>
    <row r="6" spans="1:21" ht="15.75" thickBot="1" x14ac:dyDescent="0.3">
      <c r="A6" s="479" t="s">
        <v>4</v>
      </c>
      <c r="B6" s="480"/>
      <c r="C6" s="480"/>
      <c r="D6" s="477" t="str">
        <f>'DATOS COLEGIO'!C27</f>
        <v>CORREGIMIENTO VADO REAL</v>
      </c>
      <c r="E6" s="477"/>
      <c r="F6" s="477"/>
      <c r="G6" s="477"/>
      <c r="H6" s="477"/>
      <c r="I6" s="477"/>
      <c r="J6" s="477"/>
      <c r="K6" s="478"/>
    </row>
    <row r="7" spans="1:21" ht="15.75" thickBot="1" x14ac:dyDescent="0.3">
      <c r="A7" s="479" t="s">
        <v>5</v>
      </c>
      <c r="B7" s="480"/>
      <c r="C7" s="480"/>
      <c r="D7" s="477" t="str">
        <f>'DATOS COLEGIO'!C29</f>
        <v>colgalanvadorealsuaita@gmail.com</v>
      </c>
      <c r="E7" s="477"/>
      <c r="F7" s="477"/>
      <c r="G7" s="477"/>
      <c r="H7" s="477"/>
      <c r="I7" s="477"/>
      <c r="J7" s="477"/>
      <c r="K7" s="478"/>
    </row>
    <row r="8" spans="1:21" ht="15.75" thickBot="1" x14ac:dyDescent="0.3">
      <c r="A8" s="479" t="s">
        <v>6</v>
      </c>
      <c r="B8" s="480"/>
      <c r="C8" s="480"/>
      <c r="D8" s="477">
        <f>'DATOS COLEGIO'!C28</f>
        <v>3167575619</v>
      </c>
      <c r="E8" s="477"/>
      <c r="F8" s="477"/>
      <c r="G8" s="477"/>
      <c r="H8" s="477"/>
      <c r="I8" s="477"/>
      <c r="J8" s="477"/>
      <c r="K8" s="478"/>
    </row>
    <row r="9" spans="1:21" ht="15.75" thickBot="1" x14ac:dyDescent="0.3">
      <c r="A9" s="481" t="s">
        <v>7</v>
      </c>
      <c r="B9" s="482"/>
      <c r="C9" s="482"/>
      <c r="D9" s="477" t="s">
        <v>554</v>
      </c>
      <c r="E9" s="477"/>
      <c r="F9" s="477"/>
      <c r="G9" s="477"/>
      <c r="H9" s="477"/>
      <c r="I9" s="477"/>
      <c r="J9" s="477"/>
      <c r="K9" s="478"/>
    </row>
    <row r="10" spans="1:21" ht="21.6" customHeight="1" thickBot="1" x14ac:dyDescent="0.3">
      <c r="A10" s="487" t="s">
        <v>8</v>
      </c>
      <c r="B10" s="489" t="s">
        <v>9</v>
      </c>
      <c r="C10" s="490"/>
      <c r="D10" s="491" t="s">
        <v>10</v>
      </c>
      <c r="E10" s="493" t="s">
        <v>11</v>
      </c>
      <c r="F10" s="493" t="s">
        <v>12</v>
      </c>
      <c r="G10" s="495" t="s">
        <v>13</v>
      </c>
      <c r="H10" s="483" t="s">
        <v>14</v>
      </c>
      <c r="I10" s="483" t="s">
        <v>15</v>
      </c>
      <c r="J10" s="483" t="s">
        <v>295</v>
      </c>
      <c r="K10" s="483" t="s">
        <v>16</v>
      </c>
    </row>
    <row r="11" spans="1:21" ht="47.25" customHeight="1" x14ac:dyDescent="0.35">
      <c r="A11" s="488"/>
      <c r="B11" s="169" t="s">
        <v>17</v>
      </c>
      <c r="C11" s="169" t="s">
        <v>18</v>
      </c>
      <c r="D11" s="492"/>
      <c r="E11" s="494"/>
      <c r="F11" s="494"/>
      <c r="G11" s="496"/>
      <c r="H11" s="484"/>
      <c r="I11" s="484"/>
      <c r="J11" s="484"/>
      <c r="K11" s="484"/>
      <c r="M11" t="s">
        <v>29</v>
      </c>
      <c r="Q11" s="78" t="s">
        <v>298</v>
      </c>
      <c r="R11" s="77"/>
      <c r="S11" s="77"/>
      <c r="T11" s="77"/>
      <c r="U11" s="77"/>
    </row>
    <row r="12" spans="1:21" s="1" customFormat="1" ht="27.75" customHeight="1" x14ac:dyDescent="0.35">
      <c r="A12" s="338"/>
      <c r="B12" s="327"/>
      <c r="C12" s="327"/>
      <c r="D12" s="249" t="s">
        <v>366</v>
      </c>
      <c r="E12" s="328"/>
      <c r="F12" s="329">
        <f>F13+F140</f>
        <v>75500000</v>
      </c>
      <c r="G12" s="249" t="s">
        <v>365</v>
      </c>
      <c r="H12" s="329">
        <f>H13+H140</f>
        <v>1200000</v>
      </c>
      <c r="I12" s="329">
        <f t="shared" ref="I12:J12" si="0">I13+I140</f>
        <v>74300000</v>
      </c>
      <c r="J12" s="329">
        <f t="shared" si="0"/>
        <v>0</v>
      </c>
      <c r="K12" s="329">
        <f t="shared" ref="K12" si="1">K13+K140</f>
        <v>75500000</v>
      </c>
      <c r="Q12" s="78"/>
      <c r="R12" s="77"/>
      <c r="S12" s="77"/>
      <c r="T12" s="77"/>
      <c r="U12" s="77"/>
    </row>
    <row r="13" spans="1:21" s="1" customFormat="1" ht="27.75" customHeight="1" x14ac:dyDescent="0.35">
      <c r="A13" s="225"/>
      <c r="B13" s="226"/>
      <c r="C13" s="227"/>
      <c r="D13" s="228" t="s">
        <v>369</v>
      </c>
      <c r="E13" s="229"/>
      <c r="F13" s="230">
        <f>F14</f>
        <v>16862000</v>
      </c>
      <c r="G13" s="228" t="s">
        <v>368</v>
      </c>
      <c r="H13" s="230">
        <f>H14</f>
        <v>0</v>
      </c>
      <c r="I13" s="230">
        <f t="shared" ref="I13:K13" si="2">I14</f>
        <v>16862000</v>
      </c>
      <c r="J13" s="230">
        <f t="shared" si="2"/>
        <v>0</v>
      </c>
      <c r="K13" s="230">
        <f t="shared" si="2"/>
        <v>16862000</v>
      </c>
      <c r="Q13" s="78"/>
      <c r="R13" s="77"/>
      <c r="S13" s="77"/>
      <c r="T13" s="77"/>
      <c r="U13" s="77"/>
    </row>
    <row r="14" spans="1:21" s="218" customFormat="1" ht="18" customHeight="1" x14ac:dyDescent="0.25">
      <c r="A14" s="231"/>
      <c r="B14" s="232"/>
      <c r="C14" s="233"/>
      <c r="D14" s="228" t="s">
        <v>372</v>
      </c>
      <c r="E14" s="234"/>
      <c r="F14" s="235">
        <f>F15+F78+F106</f>
        <v>16862000</v>
      </c>
      <c r="G14" s="228" t="s">
        <v>371</v>
      </c>
      <c r="H14" s="235">
        <f>H15+H78+H106</f>
        <v>0</v>
      </c>
      <c r="I14" s="235">
        <f t="shared" ref="I14:J14" si="3">I15+I78+I106</f>
        <v>16862000</v>
      </c>
      <c r="J14" s="235">
        <f t="shared" si="3"/>
        <v>0</v>
      </c>
      <c r="K14" s="235">
        <f t="shared" ref="K14" si="4">K15+K78+K106</f>
        <v>16862000</v>
      </c>
      <c r="M14" s="219">
        <f>+F14-K14</f>
        <v>0</v>
      </c>
    </row>
    <row r="15" spans="1:21" s="218" customFormat="1" ht="18" customHeight="1" x14ac:dyDescent="0.25">
      <c r="A15" s="330"/>
      <c r="B15" s="330"/>
      <c r="C15" s="331"/>
      <c r="D15" s="332" t="s">
        <v>375</v>
      </c>
      <c r="E15" s="333"/>
      <c r="F15" s="334">
        <f>F16+F42+F58+F70</f>
        <v>13270000</v>
      </c>
      <c r="G15" s="332" t="s">
        <v>374</v>
      </c>
      <c r="H15" s="334">
        <f>H16+H42+H58+H70</f>
        <v>0</v>
      </c>
      <c r="I15" s="334">
        <f t="shared" ref="I15:J15" si="5">I16+I42+I58+I70</f>
        <v>13270000</v>
      </c>
      <c r="J15" s="334">
        <f t="shared" si="5"/>
        <v>0</v>
      </c>
      <c r="K15" s="334">
        <f t="shared" ref="K15" si="6">K16+K42+K58+K70</f>
        <v>13270000</v>
      </c>
      <c r="M15" s="219"/>
    </row>
    <row r="16" spans="1:21" s="222" customFormat="1" ht="18" customHeight="1" x14ac:dyDescent="0.25">
      <c r="A16" s="236"/>
      <c r="B16" s="237"/>
      <c r="C16" s="238"/>
      <c r="D16" s="239" t="s">
        <v>384</v>
      </c>
      <c r="E16" s="240"/>
      <c r="F16" s="241">
        <f>F17</f>
        <v>1970000</v>
      </c>
      <c r="G16" s="242" t="s">
        <v>383</v>
      </c>
      <c r="H16" s="241">
        <f>H17</f>
        <v>0</v>
      </c>
      <c r="I16" s="241">
        <f t="shared" ref="I16:K16" si="7">I17</f>
        <v>1970000</v>
      </c>
      <c r="J16" s="241">
        <f t="shared" si="7"/>
        <v>0</v>
      </c>
      <c r="K16" s="241">
        <f t="shared" si="7"/>
        <v>1970000</v>
      </c>
      <c r="M16" s="223"/>
      <c r="O16" s="222" t="s">
        <v>329</v>
      </c>
    </row>
    <row r="17" spans="1:15" s="222" customFormat="1" ht="24.75" customHeight="1" x14ac:dyDescent="0.25">
      <c r="A17" s="322"/>
      <c r="B17" s="322"/>
      <c r="C17" s="323"/>
      <c r="D17" s="335" t="s">
        <v>668</v>
      </c>
      <c r="E17" s="320"/>
      <c r="F17" s="324">
        <f>F18+F24+F33</f>
        <v>1970000</v>
      </c>
      <c r="G17" s="325" t="s">
        <v>386</v>
      </c>
      <c r="H17" s="324">
        <f>H18+H24+H33</f>
        <v>0</v>
      </c>
      <c r="I17" s="324">
        <f t="shared" ref="I17:J17" si="8">I18+I24+I33</f>
        <v>1970000</v>
      </c>
      <c r="J17" s="324">
        <f t="shared" si="8"/>
        <v>0</v>
      </c>
      <c r="K17" s="324">
        <f t="shared" ref="K17" si="9">K18+K24+K33</f>
        <v>1970000</v>
      </c>
      <c r="M17" s="223"/>
      <c r="O17" s="222" t="s">
        <v>330</v>
      </c>
    </row>
    <row r="18" spans="1:15" s="222" customFormat="1" ht="24.75" customHeight="1" x14ac:dyDescent="0.25">
      <c r="A18" s="321"/>
      <c r="B18" s="322"/>
      <c r="C18" s="323"/>
      <c r="D18" s="403" t="s">
        <v>340</v>
      </c>
      <c r="E18" s="320"/>
      <c r="F18" s="324">
        <f>SUM(F19:F23)</f>
        <v>0</v>
      </c>
      <c r="G18" s="325" t="s">
        <v>669</v>
      </c>
      <c r="H18" s="324">
        <f>SUM(H19:H23)</f>
        <v>0</v>
      </c>
      <c r="I18" s="324">
        <f t="shared" ref="I18:J18" si="10">SUM(I19:I23)</f>
        <v>0</v>
      </c>
      <c r="J18" s="324">
        <f t="shared" si="10"/>
        <v>0</v>
      </c>
      <c r="K18" s="324">
        <f t="shared" ref="K18" si="11">SUM(K19:K23)</f>
        <v>0</v>
      </c>
      <c r="M18" s="223"/>
    </row>
    <row r="19" spans="1:15" s="222" customFormat="1" ht="24.75" customHeight="1" x14ac:dyDescent="0.25">
      <c r="A19" s="409"/>
      <c r="B19" s="410"/>
      <c r="C19" s="411"/>
      <c r="D19" s="373"/>
      <c r="E19" s="412"/>
      <c r="F19" s="406">
        <f t="shared" ref="F19:F41" si="12">B19*E19</f>
        <v>0</v>
      </c>
      <c r="G19" s="400"/>
      <c r="H19" s="406"/>
      <c r="I19" s="406"/>
      <c r="J19" s="406"/>
      <c r="K19" s="408">
        <f>H19+I19+J19</f>
        <v>0</v>
      </c>
      <c r="M19" s="223"/>
    </row>
    <row r="20" spans="1:15" s="222" customFormat="1" ht="24.75" customHeight="1" x14ac:dyDescent="0.25">
      <c r="A20" s="409"/>
      <c r="B20" s="410"/>
      <c r="C20" s="411"/>
      <c r="D20" s="373"/>
      <c r="E20" s="412"/>
      <c r="F20" s="406">
        <f t="shared" si="12"/>
        <v>0</v>
      </c>
      <c r="G20" s="400"/>
      <c r="H20" s="406"/>
      <c r="I20" s="406"/>
      <c r="J20" s="406"/>
      <c r="K20" s="408">
        <f t="shared" ref="K20:K38" si="13">H20+I20+J20</f>
        <v>0</v>
      </c>
      <c r="M20" s="223"/>
    </row>
    <row r="21" spans="1:15" s="222" customFormat="1" ht="24.75" customHeight="1" x14ac:dyDescent="0.25">
      <c r="A21" s="409"/>
      <c r="B21" s="410"/>
      <c r="C21" s="411"/>
      <c r="D21" s="373"/>
      <c r="E21" s="412"/>
      <c r="F21" s="406">
        <f t="shared" si="12"/>
        <v>0</v>
      </c>
      <c r="G21" s="400"/>
      <c r="H21" s="406"/>
      <c r="I21" s="406"/>
      <c r="J21" s="406"/>
      <c r="K21" s="408">
        <f t="shared" si="13"/>
        <v>0</v>
      </c>
      <c r="M21" s="223"/>
    </row>
    <row r="22" spans="1:15" s="222" customFormat="1" ht="24.75" customHeight="1" x14ac:dyDescent="0.25">
      <c r="A22" s="409"/>
      <c r="B22" s="410"/>
      <c r="C22" s="411"/>
      <c r="D22" s="373"/>
      <c r="E22" s="412"/>
      <c r="F22" s="406">
        <f t="shared" si="12"/>
        <v>0</v>
      </c>
      <c r="G22" s="400"/>
      <c r="H22" s="406"/>
      <c r="I22" s="406"/>
      <c r="J22" s="406"/>
      <c r="K22" s="408">
        <f t="shared" si="13"/>
        <v>0</v>
      </c>
      <c r="M22" s="223"/>
    </row>
    <row r="23" spans="1:15" s="222" customFormat="1" ht="24.75" customHeight="1" x14ac:dyDescent="0.25">
      <c r="A23" s="409"/>
      <c r="B23" s="410"/>
      <c r="C23" s="411"/>
      <c r="D23" s="373"/>
      <c r="E23" s="412"/>
      <c r="F23" s="406">
        <f t="shared" si="12"/>
        <v>0</v>
      </c>
      <c r="G23" s="400"/>
      <c r="H23" s="406"/>
      <c r="I23" s="406"/>
      <c r="J23" s="406"/>
      <c r="K23" s="408">
        <f t="shared" si="13"/>
        <v>0</v>
      </c>
      <c r="M23" s="223"/>
    </row>
    <row r="24" spans="1:15" s="222" customFormat="1" ht="24.75" customHeight="1" x14ac:dyDescent="0.25">
      <c r="A24" s="321"/>
      <c r="B24" s="322"/>
      <c r="C24" s="323"/>
      <c r="D24" s="335" t="s">
        <v>130</v>
      </c>
      <c r="E24" s="320"/>
      <c r="F24" s="324">
        <f>SUM(F25:F32)</f>
        <v>1440000</v>
      </c>
      <c r="G24" s="325" t="s">
        <v>671</v>
      </c>
      <c r="H24" s="324">
        <f>SUM(H25:H32)</f>
        <v>0</v>
      </c>
      <c r="I24" s="324">
        <f t="shared" ref="I24:K24" si="14">SUM(I25:I32)</f>
        <v>1440000</v>
      </c>
      <c r="J24" s="324">
        <f t="shared" si="14"/>
        <v>0</v>
      </c>
      <c r="K24" s="324">
        <f t="shared" si="14"/>
        <v>1440000</v>
      </c>
      <c r="M24" s="223"/>
    </row>
    <row r="25" spans="1:15" s="222" customFormat="1" ht="24.75" customHeight="1" x14ac:dyDescent="0.25">
      <c r="A25" s="409"/>
      <c r="B25" s="410">
        <v>1</v>
      </c>
      <c r="C25" s="411" t="s">
        <v>694</v>
      </c>
      <c r="D25" s="373" t="s">
        <v>739</v>
      </c>
      <c r="E25" s="412">
        <v>1440000</v>
      </c>
      <c r="F25" s="406">
        <f t="shared" si="12"/>
        <v>1440000</v>
      </c>
      <c r="G25" s="400"/>
      <c r="H25" s="406"/>
      <c r="I25" s="406">
        <v>1440000</v>
      </c>
      <c r="J25" s="406"/>
      <c r="K25" s="408">
        <f t="shared" si="13"/>
        <v>1440000</v>
      </c>
      <c r="M25" s="223"/>
    </row>
    <row r="26" spans="1:15" s="222" customFormat="1" ht="24.75" customHeight="1" x14ac:dyDescent="0.25">
      <c r="A26" s="409"/>
      <c r="B26" s="410"/>
      <c r="C26" s="411"/>
      <c r="D26" s="373"/>
      <c r="E26" s="412"/>
      <c r="F26" s="406">
        <f t="shared" si="12"/>
        <v>0</v>
      </c>
      <c r="G26" s="400"/>
      <c r="H26" s="406"/>
      <c r="I26" s="406"/>
      <c r="J26" s="406"/>
      <c r="K26" s="408">
        <f t="shared" si="13"/>
        <v>0</v>
      </c>
      <c r="M26" s="223"/>
    </row>
    <row r="27" spans="1:15" s="222" customFormat="1" ht="24.75" customHeight="1" x14ac:dyDescent="0.25">
      <c r="A27" s="409"/>
      <c r="B27" s="410"/>
      <c r="C27" s="411"/>
      <c r="D27" s="373"/>
      <c r="E27" s="412"/>
      <c r="F27" s="406">
        <f t="shared" si="12"/>
        <v>0</v>
      </c>
      <c r="G27" s="400"/>
      <c r="H27" s="406"/>
      <c r="I27" s="406"/>
      <c r="J27" s="406"/>
      <c r="K27" s="408">
        <f t="shared" si="13"/>
        <v>0</v>
      </c>
      <c r="M27" s="223"/>
    </row>
    <row r="28" spans="1:15" s="222" customFormat="1" ht="24.75" customHeight="1" x14ac:dyDescent="0.25">
      <c r="A28" s="409"/>
      <c r="B28" s="410"/>
      <c r="C28" s="411"/>
      <c r="D28" s="373"/>
      <c r="E28" s="412"/>
      <c r="F28" s="406">
        <f t="shared" si="12"/>
        <v>0</v>
      </c>
      <c r="G28" s="400"/>
      <c r="H28" s="406"/>
      <c r="I28" s="406"/>
      <c r="J28" s="406"/>
      <c r="K28" s="408">
        <f t="shared" si="13"/>
        <v>0</v>
      </c>
      <c r="M28" s="223"/>
    </row>
    <row r="29" spans="1:15" s="222" customFormat="1" ht="24.75" customHeight="1" x14ac:dyDescent="0.25">
      <c r="A29" s="409"/>
      <c r="B29" s="410"/>
      <c r="C29" s="411"/>
      <c r="D29" s="373"/>
      <c r="E29" s="412"/>
      <c r="F29" s="406">
        <f t="shared" si="12"/>
        <v>0</v>
      </c>
      <c r="G29" s="400"/>
      <c r="H29" s="406"/>
      <c r="I29" s="406"/>
      <c r="J29" s="406"/>
      <c r="K29" s="408">
        <f t="shared" si="13"/>
        <v>0</v>
      </c>
      <c r="M29" s="223"/>
    </row>
    <row r="30" spans="1:15" s="222" customFormat="1" ht="24.75" customHeight="1" x14ac:dyDescent="0.25">
      <c r="A30" s="409"/>
      <c r="B30" s="410"/>
      <c r="C30" s="411"/>
      <c r="D30" s="373"/>
      <c r="E30" s="412"/>
      <c r="F30" s="406">
        <f t="shared" si="12"/>
        <v>0</v>
      </c>
      <c r="G30" s="400"/>
      <c r="H30" s="406"/>
      <c r="I30" s="406"/>
      <c r="J30" s="406"/>
      <c r="K30" s="408">
        <f t="shared" si="13"/>
        <v>0</v>
      </c>
      <c r="M30" s="223"/>
    </row>
    <row r="31" spans="1:15" s="222" customFormat="1" ht="24.75" customHeight="1" x14ac:dyDescent="0.25">
      <c r="A31" s="409"/>
      <c r="B31" s="410"/>
      <c r="C31" s="411"/>
      <c r="D31" s="373"/>
      <c r="E31" s="412"/>
      <c r="F31" s="406">
        <f t="shared" si="12"/>
        <v>0</v>
      </c>
      <c r="G31" s="400"/>
      <c r="H31" s="406"/>
      <c r="I31" s="406"/>
      <c r="J31" s="406"/>
      <c r="K31" s="408">
        <f t="shared" si="13"/>
        <v>0</v>
      </c>
      <c r="M31" s="223"/>
    </row>
    <row r="32" spans="1:15" s="222" customFormat="1" ht="24.75" customHeight="1" x14ac:dyDescent="0.25">
      <c r="A32" s="409"/>
      <c r="B32" s="410"/>
      <c r="C32" s="411"/>
      <c r="D32" s="373"/>
      <c r="E32" s="412"/>
      <c r="F32" s="406">
        <f t="shared" si="12"/>
        <v>0</v>
      </c>
      <c r="G32" s="400"/>
      <c r="H32" s="406"/>
      <c r="I32" s="406"/>
      <c r="J32" s="406"/>
      <c r="K32" s="408">
        <f t="shared" si="13"/>
        <v>0</v>
      </c>
      <c r="M32" s="223"/>
    </row>
    <row r="33" spans="1:20" s="222" customFormat="1" ht="24.75" customHeight="1" x14ac:dyDescent="0.25">
      <c r="A33" s="321"/>
      <c r="B33" s="322"/>
      <c r="C33" s="323"/>
      <c r="D33" s="335" t="s">
        <v>670</v>
      </c>
      <c r="E33" s="320"/>
      <c r="F33" s="324">
        <f>SUM(F34:F41)</f>
        <v>530000</v>
      </c>
      <c r="G33" s="325" t="s">
        <v>672</v>
      </c>
      <c r="H33" s="324">
        <f>SUM(H34:H41)</f>
        <v>0</v>
      </c>
      <c r="I33" s="324">
        <f t="shared" ref="I33:K33" si="15">SUM(I34:I41)</f>
        <v>530000</v>
      </c>
      <c r="J33" s="324">
        <f t="shared" si="15"/>
        <v>0</v>
      </c>
      <c r="K33" s="324">
        <f t="shared" si="15"/>
        <v>530000</v>
      </c>
      <c r="M33" s="223"/>
    </row>
    <row r="34" spans="1:20" s="222" customFormat="1" ht="24.75" customHeight="1" x14ac:dyDescent="0.25">
      <c r="A34" s="409"/>
      <c r="B34" s="410">
        <v>2</v>
      </c>
      <c r="C34" s="411" t="s">
        <v>694</v>
      </c>
      <c r="D34" s="373" t="s">
        <v>713</v>
      </c>
      <c r="E34" s="412">
        <v>60000</v>
      </c>
      <c r="F34" s="406">
        <f t="shared" si="12"/>
        <v>120000</v>
      </c>
      <c r="G34" s="400"/>
      <c r="H34" s="406"/>
      <c r="I34" s="406">
        <v>120000</v>
      </c>
      <c r="J34" s="406"/>
      <c r="K34" s="408">
        <f t="shared" si="13"/>
        <v>120000</v>
      </c>
      <c r="M34" s="223"/>
    </row>
    <row r="35" spans="1:20" s="222" customFormat="1" ht="24.75" customHeight="1" x14ac:dyDescent="0.25">
      <c r="A35" s="409"/>
      <c r="B35" s="410">
        <v>1</v>
      </c>
      <c r="C35" s="411" t="s">
        <v>694</v>
      </c>
      <c r="D35" s="373" t="s">
        <v>712</v>
      </c>
      <c r="E35" s="412">
        <v>250000</v>
      </c>
      <c r="F35" s="406">
        <f t="shared" si="12"/>
        <v>250000</v>
      </c>
      <c r="G35" s="400"/>
      <c r="H35" s="406"/>
      <c r="I35" s="406">
        <v>250000</v>
      </c>
      <c r="J35" s="406"/>
      <c r="K35" s="408">
        <f t="shared" si="13"/>
        <v>250000</v>
      </c>
      <c r="M35" s="223"/>
    </row>
    <row r="36" spans="1:20" s="222" customFormat="1" ht="24.75" customHeight="1" x14ac:dyDescent="0.25">
      <c r="A36" s="409"/>
      <c r="B36" s="410">
        <v>1</v>
      </c>
      <c r="C36" s="411" t="s">
        <v>737</v>
      </c>
      <c r="D36" s="373" t="s">
        <v>738</v>
      </c>
      <c r="E36" s="412">
        <v>80000</v>
      </c>
      <c r="F36" s="406">
        <f t="shared" si="12"/>
        <v>80000</v>
      </c>
      <c r="G36" s="400"/>
      <c r="H36" s="406"/>
      <c r="I36" s="406">
        <v>80000</v>
      </c>
      <c r="J36" s="406"/>
      <c r="K36" s="408">
        <f t="shared" si="13"/>
        <v>80000</v>
      </c>
      <c r="M36" s="223"/>
    </row>
    <row r="37" spans="1:20" s="222" customFormat="1" ht="24.75" customHeight="1" x14ac:dyDescent="0.25">
      <c r="A37" s="409"/>
      <c r="B37" s="410">
        <v>4</v>
      </c>
      <c r="C37" s="411" t="s">
        <v>691</v>
      </c>
      <c r="D37" s="373" t="s">
        <v>754</v>
      </c>
      <c r="E37" s="412">
        <v>20000</v>
      </c>
      <c r="F37" s="406">
        <f t="shared" si="12"/>
        <v>80000</v>
      </c>
      <c r="G37" s="400"/>
      <c r="H37" s="406"/>
      <c r="I37" s="406">
        <v>80000</v>
      </c>
      <c r="J37" s="406"/>
      <c r="K37" s="408">
        <f t="shared" si="13"/>
        <v>80000</v>
      </c>
      <c r="M37" s="223"/>
    </row>
    <row r="38" spans="1:20" s="222" customFormat="1" ht="24.75" customHeight="1" x14ac:dyDescent="0.25">
      <c r="A38" s="409"/>
      <c r="B38" s="410"/>
      <c r="C38" s="411"/>
      <c r="D38" s="373"/>
      <c r="E38" s="412"/>
      <c r="F38" s="406">
        <f t="shared" si="12"/>
        <v>0</v>
      </c>
      <c r="G38" s="400"/>
      <c r="H38" s="406"/>
      <c r="I38" s="406"/>
      <c r="J38" s="406"/>
      <c r="K38" s="408">
        <f t="shared" si="13"/>
        <v>0</v>
      </c>
      <c r="M38" s="223"/>
    </row>
    <row r="39" spans="1:20" s="222" customFormat="1" ht="24.75" customHeight="1" x14ac:dyDescent="0.25">
      <c r="A39" s="409"/>
      <c r="B39" s="410"/>
      <c r="C39" s="411"/>
      <c r="D39" s="373"/>
      <c r="E39" s="412"/>
      <c r="F39" s="406">
        <f t="shared" si="12"/>
        <v>0</v>
      </c>
      <c r="G39" s="400"/>
      <c r="H39" s="406"/>
      <c r="I39" s="406"/>
      <c r="J39" s="406"/>
      <c r="K39" s="408">
        <f t="shared" ref="K39:K41" si="16">H39+I39+J39</f>
        <v>0</v>
      </c>
      <c r="M39" s="223"/>
    </row>
    <row r="40" spans="1:20" s="222" customFormat="1" ht="24.75" customHeight="1" x14ac:dyDescent="0.25">
      <c r="A40" s="409"/>
      <c r="B40" s="410"/>
      <c r="C40" s="411"/>
      <c r="D40" s="373"/>
      <c r="E40" s="412"/>
      <c r="F40" s="406">
        <f t="shared" si="12"/>
        <v>0</v>
      </c>
      <c r="G40" s="400"/>
      <c r="H40" s="406"/>
      <c r="I40" s="406"/>
      <c r="J40" s="406"/>
      <c r="K40" s="408">
        <f t="shared" si="16"/>
        <v>0</v>
      </c>
      <c r="M40" s="223"/>
    </row>
    <row r="41" spans="1:20" s="222" customFormat="1" ht="24.75" customHeight="1" x14ac:dyDescent="0.25">
      <c r="A41" s="409"/>
      <c r="B41" s="410"/>
      <c r="C41" s="411"/>
      <c r="D41" s="373"/>
      <c r="E41" s="412"/>
      <c r="F41" s="406">
        <f t="shared" si="12"/>
        <v>0</v>
      </c>
      <c r="G41" s="400"/>
      <c r="H41" s="406"/>
      <c r="I41" s="406"/>
      <c r="J41" s="406"/>
      <c r="K41" s="408">
        <f t="shared" si="16"/>
        <v>0</v>
      </c>
      <c r="M41" s="223"/>
    </row>
    <row r="42" spans="1:20" s="222" customFormat="1" ht="24.75" customHeight="1" x14ac:dyDescent="0.25">
      <c r="A42" s="236"/>
      <c r="B42" s="237"/>
      <c r="C42" s="238"/>
      <c r="D42" s="239" t="s">
        <v>389</v>
      </c>
      <c r="E42" s="240"/>
      <c r="F42" s="241">
        <f>F43+F49</f>
        <v>7500000</v>
      </c>
      <c r="G42" s="242" t="s">
        <v>388</v>
      </c>
      <c r="H42" s="241">
        <f>H43+H49</f>
        <v>0</v>
      </c>
      <c r="I42" s="241">
        <f t="shared" ref="I42:K42" si="17">I43+I49</f>
        <v>7500000</v>
      </c>
      <c r="J42" s="241">
        <f t="shared" si="17"/>
        <v>0</v>
      </c>
      <c r="K42" s="241">
        <f t="shared" si="17"/>
        <v>7500000</v>
      </c>
      <c r="M42" s="223">
        <f t="shared" ref="M42:M263" si="18">+F42-K42</f>
        <v>0</v>
      </c>
    </row>
    <row r="43" spans="1:20" s="222" customFormat="1" ht="29.25" customHeight="1" x14ac:dyDescent="0.25">
      <c r="A43" s="236"/>
      <c r="B43" s="237"/>
      <c r="C43" s="238"/>
      <c r="D43" s="239" t="s">
        <v>561</v>
      </c>
      <c r="E43" s="240"/>
      <c r="F43" s="241">
        <f>SUM(F44:F48)</f>
        <v>0</v>
      </c>
      <c r="G43" s="242" t="s">
        <v>391</v>
      </c>
      <c r="H43" s="241">
        <f>SUM(H44:H48)</f>
        <v>0</v>
      </c>
      <c r="I43" s="241">
        <f t="shared" ref="I43:J43" si="19">SUM(I44:I48)</f>
        <v>0</v>
      </c>
      <c r="J43" s="241">
        <f t="shared" si="19"/>
        <v>0</v>
      </c>
      <c r="K43" s="243">
        <f t="shared" ref="K43" si="20">SUM(K44:K48)</f>
        <v>0</v>
      </c>
      <c r="M43" s="223"/>
      <c r="O43" s="224" t="s">
        <v>331</v>
      </c>
      <c r="P43" s="224"/>
      <c r="Q43" s="224"/>
      <c r="R43" s="224"/>
      <c r="S43" s="224"/>
      <c r="T43" s="224"/>
    </row>
    <row r="44" spans="1:20" s="222" customFormat="1" ht="29.25" customHeight="1" x14ac:dyDescent="0.25">
      <c r="A44" s="409"/>
      <c r="B44" s="410"/>
      <c r="C44" s="411"/>
      <c r="D44" s="373"/>
      <c r="E44" s="412"/>
      <c r="F44" s="406">
        <f t="shared" ref="F44:F57" si="21">B44*E44</f>
        <v>0</v>
      </c>
      <c r="G44" s="400"/>
      <c r="H44" s="406"/>
      <c r="I44" s="406"/>
      <c r="J44" s="406"/>
      <c r="K44" s="408">
        <f t="shared" ref="K44:K57" si="22">H44+I44+J44</f>
        <v>0</v>
      </c>
      <c r="M44" s="223"/>
      <c r="O44" s="224"/>
      <c r="P44" s="224"/>
      <c r="Q44" s="224"/>
      <c r="R44" s="224"/>
      <c r="S44" s="224"/>
      <c r="T44" s="224"/>
    </row>
    <row r="45" spans="1:20" s="222" customFormat="1" ht="29.25" customHeight="1" x14ac:dyDescent="0.25">
      <c r="A45" s="409"/>
      <c r="B45" s="410"/>
      <c r="C45" s="411"/>
      <c r="D45" s="373"/>
      <c r="E45" s="412"/>
      <c r="F45" s="406">
        <f t="shared" si="21"/>
        <v>0</v>
      </c>
      <c r="G45" s="400"/>
      <c r="H45" s="406"/>
      <c r="I45" s="406"/>
      <c r="J45" s="406"/>
      <c r="K45" s="408">
        <f t="shared" si="22"/>
        <v>0</v>
      </c>
      <c r="M45" s="223"/>
      <c r="O45" s="224"/>
      <c r="P45" s="224"/>
      <c r="Q45" s="224"/>
      <c r="R45" s="224"/>
      <c r="S45" s="224"/>
      <c r="T45" s="224"/>
    </row>
    <row r="46" spans="1:20" s="222" customFormat="1" ht="29.25" customHeight="1" x14ac:dyDescent="0.25">
      <c r="A46" s="409"/>
      <c r="B46" s="410"/>
      <c r="C46" s="411"/>
      <c r="D46" s="373"/>
      <c r="E46" s="412"/>
      <c r="F46" s="406">
        <f t="shared" si="21"/>
        <v>0</v>
      </c>
      <c r="G46" s="400"/>
      <c r="H46" s="406"/>
      <c r="I46" s="406"/>
      <c r="J46" s="406"/>
      <c r="K46" s="408">
        <f t="shared" si="22"/>
        <v>0</v>
      </c>
      <c r="M46" s="223"/>
      <c r="O46" s="224"/>
      <c r="P46" s="224"/>
      <c r="Q46" s="224"/>
      <c r="R46" s="224"/>
      <c r="S46" s="224"/>
      <c r="T46" s="224"/>
    </row>
    <row r="47" spans="1:20" s="222" customFormat="1" ht="29.25" customHeight="1" x14ac:dyDescent="0.25">
      <c r="A47" s="409"/>
      <c r="B47" s="410"/>
      <c r="C47" s="411"/>
      <c r="D47" s="373"/>
      <c r="E47" s="412"/>
      <c r="F47" s="406">
        <f t="shared" si="21"/>
        <v>0</v>
      </c>
      <c r="G47" s="400"/>
      <c r="H47" s="406"/>
      <c r="I47" s="406"/>
      <c r="J47" s="406"/>
      <c r="K47" s="408">
        <f t="shared" si="22"/>
        <v>0</v>
      </c>
      <c r="M47" s="223"/>
      <c r="O47" s="224"/>
      <c r="P47" s="224"/>
      <c r="Q47" s="224"/>
      <c r="R47" s="224"/>
      <c r="S47" s="224"/>
      <c r="T47" s="224"/>
    </row>
    <row r="48" spans="1:20" s="222" customFormat="1" ht="29.25" customHeight="1" x14ac:dyDescent="0.25">
      <c r="A48" s="409"/>
      <c r="B48" s="410"/>
      <c r="C48" s="411"/>
      <c r="D48" s="373"/>
      <c r="E48" s="412"/>
      <c r="F48" s="406">
        <f t="shared" si="21"/>
        <v>0</v>
      </c>
      <c r="G48" s="400"/>
      <c r="H48" s="406"/>
      <c r="I48" s="406"/>
      <c r="J48" s="406"/>
      <c r="K48" s="408">
        <f t="shared" si="22"/>
        <v>0</v>
      </c>
      <c r="M48" s="223"/>
      <c r="O48" s="224"/>
      <c r="P48" s="224"/>
      <c r="Q48" s="224"/>
      <c r="R48" s="224"/>
      <c r="S48" s="224"/>
      <c r="T48" s="224"/>
    </row>
    <row r="49" spans="1:15" s="222" customFormat="1" ht="23.25" x14ac:dyDescent="0.25">
      <c r="A49" s="236"/>
      <c r="B49" s="237"/>
      <c r="C49" s="238"/>
      <c r="D49" s="339" t="s">
        <v>560</v>
      </c>
      <c r="E49" s="240"/>
      <c r="F49" s="241">
        <f>SUM(F50:F57)</f>
        <v>7500000</v>
      </c>
      <c r="G49" s="242" t="s">
        <v>393</v>
      </c>
      <c r="H49" s="241">
        <f>SUM(H50:H57)</f>
        <v>0</v>
      </c>
      <c r="I49" s="241">
        <f t="shared" ref="I49:J49" si="23">SUM(I50:I57)</f>
        <v>7500000</v>
      </c>
      <c r="J49" s="241">
        <f t="shared" si="23"/>
        <v>0</v>
      </c>
      <c r="K49" s="243">
        <f t="shared" ref="K49" si="24">SUM(K50:K57)</f>
        <v>7500000</v>
      </c>
      <c r="M49" s="223"/>
      <c r="O49" s="224" t="s">
        <v>332</v>
      </c>
    </row>
    <row r="50" spans="1:15" s="222" customFormat="1" x14ac:dyDescent="0.25">
      <c r="A50" s="409"/>
      <c r="B50" s="410">
        <v>3</v>
      </c>
      <c r="C50" s="411" t="s">
        <v>691</v>
      </c>
      <c r="D50" s="373" t="s">
        <v>692</v>
      </c>
      <c r="E50" s="412">
        <v>2500000</v>
      </c>
      <c r="F50" s="406">
        <f t="shared" si="21"/>
        <v>7500000</v>
      </c>
      <c r="G50" s="400"/>
      <c r="H50" s="406"/>
      <c r="I50" s="406">
        <v>7500000</v>
      </c>
      <c r="J50" s="406"/>
      <c r="K50" s="408">
        <f t="shared" si="22"/>
        <v>7500000</v>
      </c>
      <c r="M50" s="223"/>
      <c r="O50" s="224"/>
    </row>
    <row r="51" spans="1:15" s="222" customFormat="1" x14ac:dyDescent="0.25">
      <c r="A51" s="409"/>
      <c r="B51" s="410"/>
      <c r="C51" s="411"/>
      <c r="D51" s="373"/>
      <c r="E51" s="412"/>
      <c r="F51" s="406">
        <f t="shared" si="21"/>
        <v>0</v>
      </c>
      <c r="G51" s="400"/>
      <c r="H51" s="406"/>
      <c r="I51" s="406"/>
      <c r="J51" s="406"/>
      <c r="K51" s="408">
        <f t="shared" si="22"/>
        <v>0</v>
      </c>
      <c r="M51" s="223"/>
      <c r="O51" s="224"/>
    </row>
    <row r="52" spans="1:15" s="222" customFormat="1" x14ac:dyDescent="0.25">
      <c r="A52" s="409"/>
      <c r="B52" s="410"/>
      <c r="C52" s="411"/>
      <c r="D52" s="373"/>
      <c r="E52" s="412"/>
      <c r="F52" s="406">
        <f t="shared" si="21"/>
        <v>0</v>
      </c>
      <c r="G52" s="400"/>
      <c r="H52" s="406"/>
      <c r="I52" s="406"/>
      <c r="J52" s="406"/>
      <c r="K52" s="408">
        <f t="shared" si="22"/>
        <v>0</v>
      </c>
      <c r="M52" s="223"/>
      <c r="O52" s="224"/>
    </row>
    <row r="53" spans="1:15" s="222" customFormat="1" x14ac:dyDescent="0.25">
      <c r="A53" s="409"/>
      <c r="B53" s="410"/>
      <c r="C53" s="411"/>
      <c r="D53" s="373"/>
      <c r="E53" s="412"/>
      <c r="F53" s="406">
        <f t="shared" si="21"/>
        <v>0</v>
      </c>
      <c r="G53" s="400"/>
      <c r="H53" s="406"/>
      <c r="I53" s="406"/>
      <c r="J53" s="406"/>
      <c r="K53" s="408">
        <f t="shared" si="22"/>
        <v>0</v>
      </c>
      <c r="M53" s="223"/>
      <c r="O53" s="224"/>
    </row>
    <row r="54" spans="1:15" s="222" customFormat="1" x14ac:dyDescent="0.25">
      <c r="A54" s="409"/>
      <c r="B54" s="410"/>
      <c r="C54" s="411"/>
      <c r="D54" s="373"/>
      <c r="E54" s="412"/>
      <c r="F54" s="406">
        <f t="shared" si="21"/>
        <v>0</v>
      </c>
      <c r="G54" s="400"/>
      <c r="H54" s="406"/>
      <c r="I54" s="406"/>
      <c r="J54" s="406"/>
      <c r="K54" s="408">
        <f t="shared" si="22"/>
        <v>0</v>
      </c>
      <c r="M54" s="223"/>
      <c r="O54" s="224"/>
    </row>
    <row r="55" spans="1:15" s="222" customFormat="1" x14ac:dyDescent="0.25">
      <c r="A55" s="409"/>
      <c r="B55" s="410"/>
      <c r="C55" s="411"/>
      <c r="D55" s="373"/>
      <c r="E55" s="412"/>
      <c r="F55" s="406">
        <f t="shared" si="21"/>
        <v>0</v>
      </c>
      <c r="G55" s="400"/>
      <c r="H55" s="406"/>
      <c r="I55" s="406"/>
      <c r="J55" s="406"/>
      <c r="K55" s="408">
        <f t="shared" si="22"/>
        <v>0</v>
      </c>
      <c r="M55" s="223"/>
      <c r="O55" s="224"/>
    </row>
    <row r="56" spans="1:15" s="222" customFormat="1" x14ac:dyDescent="0.25">
      <c r="A56" s="409"/>
      <c r="B56" s="410"/>
      <c r="C56" s="411"/>
      <c r="D56" s="373"/>
      <c r="E56" s="412"/>
      <c r="F56" s="406">
        <f t="shared" si="21"/>
        <v>0</v>
      </c>
      <c r="G56" s="400"/>
      <c r="H56" s="406"/>
      <c r="I56" s="406"/>
      <c r="J56" s="406"/>
      <c r="K56" s="408">
        <f t="shared" si="22"/>
        <v>0</v>
      </c>
      <c r="M56" s="223"/>
      <c r="O56" s="224"/>
    </row>
    <row r="57" spans="1:15" s="222" customFormat="1" x14ac:dyDescent="0.25">
      <c r="A57" s="409"/>
      <c r="B57" s="410"/>
      <c r="C57" s="411"/>
      <c r="D57" s="373"/>
      <c r="E57" s="412"/>
      <c r="F57" s="406">
        <f t="shared" si="21"/>
        <v>0</v>
      </c>
      <c r="G57" s="400"/>
      <c r="H57" s="406"/>
      <c r="I57" s="406"/>
      <c r="J57" s="406"/>
      <c r="K57" s="408">
        <f t="shared" si="22"/>
        <v>0</v>
      </c>
      <c r="M57" s="223"/>
      <c r="O57" s="224"/>
    </row>
    <row r="58" spans="1:15" s="222" customFormat="1" x14ac:dyDescent="0.25">
      <c r="A58" s="236"/>
      <c r="B58" s="237"/>
      <c r="C58" s="238"/>
      <c r="D58" s="239" t="s">
        <v>396</v>
      </c>
      <c r="E58" s="240"/>
      <c r="F58" s="241">
        <f>F59+F65</f>
        <v>3800000</v>
      </c>
      <c r="G58" s="242" t="s">
        <v>395</v>
      </c>
      <c r="H58" s="241">
        <f>H59+H65</f>
        <v>0</v>
      </c>
      <c r="I58" s="241">
        <f t="shared" ref="I58:J58" si="25">I59+I65</f>
        <v>3800000</v>
      </c>
      <c r="J58" s="241">
        <f t="shared" si="25"/>
        <v>0</v>
      </c>
      <c r="K58" s="243">
        <f t="shared" ref="K58" si="26">K59+K65</f>
        <v>3800000</v>
      </c>
      <c r="M58" s="223"/>
      <c r="O58" s="224" t="s">
        <v>333</v>
      </c>
    </row>
    <row r="59" spans="1:15" s="222" customFormat="1" ht="34.5" x14ac:dyDescent="0.25">
      <c r="A59" s="236"/>
      <c r="B59" s="237"/>
      <c r="C59" s="238"/>
      <c r="D59" s="239" t="s">
        <v>559</v>
      </c>
      <c r="E59" s="240"/>
      <c r="F59" s="241">
        <f>SUM(F60:F64)</f>
        <v>2300000</v>
      </c>
      <c r="G59" s="242" t="s">
        <v>398</v>
      </c>
      <c r="H59" s="241">
        <f>SUM(H60:H64)</f>
        <v>0</v>
      </c>
      <c r="I59" s="241">
        <f t="shared" ref="I59:J59" si="27">SUM(I60:I64)</f>
        <v>2300000</v>
      </c>
      <c r="J59" s="241">
        <f t="shared" si="27"/>
        <v>0</v>
      </c>
      <c r="K59" s="243">
        <f t="shared" ref="K59" si="28">SUM(K60:K64)</f>
        <v>2300000</v>
      </c>
      <c r="M59" s="223">
        <f t="shared" si="18"/>
        <v>0</v>
      </c>
      <c r="O59" s="224" t="s">
        <v>334</v>
      </c>
    </row>
    <row r="60" spans="1:15" s="222" customFormat="1" x14ac:dyDescent="0.25">
      <c r="A60" s="409"/>
      <c r="B60" s="410">
        <v>1</v>
      </c>
      <c r="C60" s="411" t="s">
        <v>694</v>
      </c>
      <c r="D60" s="373" t="s">
        <v>693</v>
      </c>
      <c r="E60" s="412">
        <v>1500000</v>
      </c>
      <c r="F60" s="406">
        <f t="shared" ref="F60:F69" si="29">B60*E60</f>
        <v>1500000</v>
      </c>
      <c r="G60" s="400"/>
      <c r="H60" s="406"/>
      <c r="I60" s="406">
        <v>1500000</v>
      </c>
      <c r="J60" s="406"/>
      <c r="K60" s="408">
        <f t="shared" ref="K60:K69" si="30">H60+I60+J60</f>
        <v>1500000</v>
      </c>
      <c r="M60" s="223"/>
      <c r="O60" s="224"/>
    </row>
    <row r="61" spans="1:15" s="222" customFormat="1" x14ac:dyDescent="0.25">
      <c r="A61" s="409"/>
      <c r="B61" s="410">
        <v>2</v>
      </c>
      <c r="C61" s="411" t="s">
        <v>691</v>
      </c>
      <c r="D61" s="373" t="s">
        <v>714</v>
      </c>
      <c r="E61" s="412">
        <v>400000</v>
      </c>
      <c r="F61" s="406">
        <f t="shared" si="29"/>
        <v>800000</v>
      </c>
      <c r="G61" s="400"/>
      <c r="H61" s="406"/>
      <c r="I61" s="406">
        <v>800000</v>
      </c>
      <c r="J61" s="406"/>
      <c r="K61" s="408">
        <f t="shared" si="30"/>
        <v>800000</v>
      </c>
      <c r="M61" s="223"/>
      <c r="O61" s="224"/>
    </row>
    <row r="62" spans="1:15" s="222" customFormat="1" x14ac:dyDescent="0.25">
      <c r="A62" s="409"/>
      <c r="B62" s="410"/>
      <c r="C62" s="411"/>
      <c r="D62" s="373"/>
      <c r="E62" s="412"/>
      <c r="F62" s="406">
        <f t="shared" si="29"/>
        <v>0</v>
      </c>
      <c r="G62" s="400"/>
      <c r="H62" s="406"/>
      <c r="I62" s="406"/>
      <c r="J62" s="406"/>
      <c r="K62" s="408">
        <f t="shared" si="30"/>
        <v>0</v>
      </c>
      <c r="M62" s="223"/>
      <c r="O62" s="224"/>
    </row>
    <row r="63" spans="1:15" s="222" customFormat="1" x14ac:dyDescent="0.25">
      <c r="A63" s="409"/>
      <c r="B63" s="410"/>
      <c r="C63" s="411"/>
      <c r="D63" s="373"/>
      <c r="E63" s="412"/>
      <c r="F63" s="406">
        <f t="shared" si="29"/>
        <v>0</v>
      </c>
      <c r="G63" s="400"/>
      <c r="H63" s="406"/>
      <c r="I63" s="406"/>
      <c r="J63" s="406"/>
      <c r="K63" s="408">
        <f t="shared" si="30"/>
        <v>0</v>
      </c>
      <c r="M63" s="223"/>
      <c r="O63" s="224"/>
    </row>
    <row r="64" spans="1:15" s="222" customFormat="1" x14ac:dyDescent="0.25">
      <c r="A64" s="409"/>
      <c r="B64" s="410"/>
      <c r="C64" s="411"/>
      <c r="D64" s="373"/>
      <c r="E64" s="412"/>
      <c r="F64" s="406">
        <f t="shared" si="29"/>
        <v>0</v>
      </c>
      <c r="G64" s="400"/>
      <c r="H64" s="406"/>
      <c r="I64" s="406"/>
      <c r="J64" s="406"/>
      <c r="K64" s="408">
        <f t="shared" si="30"/>
        <v>0</v>
      </c>
      <c r="M64" s="223"/>
      <c r="O64" s="224"/>
    </row>
    <row r="65" spans="1:15" s="222" customFormat="1" ht="34.5" x14ac:dyDescent="0.25">
      <c r="A65" s="236"/>
      <c r="B65" s="237"/>
      <c r="C65" s="238"/>
      <c r="D65" s="239" t="s">
        <v>401</v>
      </c>
      <c r="E65" s="240"/>
      <c r="F65" s="241">
        <f>SUM(F66:F69)</f>
        <v>1500000</v>
      </c>
      <c r="G65" s="242" t="s">
        <v>400</v>
      </c>
      <c r="H65" s="241">
        <f>SUM(H66:H69)</f>
        <v>0</v>
      </c>
      <c r="I65" s="241">
        <f t="shared" ref="I65:J65" si="31">SUM(I66:I69)</f>
        <v>1500000</v>
      </c>
      <c r="J65" s="241">
        <f t="shared" si="31"/>
        <v>0</v>
      </c>
      <c r="K65" s="243">
        <f t="shared" ref="K65" si="32">SUM(K66:K69)</f>
        <v>1500000</v>
      </c>
      <c r="M65" s="223"/>
    </row>
    <row r="66" spans="1:15" s="222" customFormat="1" x14ac:dyDescent="0.25">
      <c r="A66" s="409"/>
      <c r="B66" s="410">
        <v>2</v>
      </c>
      <c r="C66" s="411" t="s">
        <v>691</v>
      </c>
      <c r="D66" s="373" t="s">
        <v>715</v>
      </c>
      <c r="E66" s="412">
        <v>250000</v>
      </c>
      <c r="F66" s="406">
        <f t="shared" si="29"/>
        <v>500000</v>
      </c>
      <c r="G66" s="400"/>
      <c r="H66" s="406"/>
      <c r="I66" s="406">
        <v>500000</v>
      </c>
      <c r="J66" s="406"/>
      <c r="K66" s="408">
        <f t="shared" si="30"/>
        <v>500000</v>
      </c>
      <c r="M66" s="223"/>
    </row>
    <row r="67" spans="1:15" s="222" customFormat="1" x14ac:dyDescent="0.25">
      <c r="A67" s="409"/>
      <c r="B67" s="410">
        <v>2</v>
      </c>
      <c r="C67" s="411" t="s">
        <v>691</v>
      </c>
      <c r="D67" s="373" t="s">
        <v>716</v>
      </c>
      <c r="E67" s="412">
        <v>500000</v>
      </c>
      <c r="F67" s="406">
        <f t="shared" si="29"/>
        <v>1000000</v>
      </c>
      <c r="G67" s="400"/>
      <c r="H67" s="406"/>
      <c r="I67" s="406">
        <v>1000000</v>
      </c>
      <c r="J67" s="406"/>
      <c r="K67" s="408">
        <f t="shared" si="30"/>
        <v>1000000</v>
      </c>
      <c r="M67" s="223"/>
    </row>
    <row r="68" spans="1:15" s="222" customFormat="1" x14ac:dyDescent="0.25">
      <c r="A68" s="409"/>
      <c r="B68" s="410"/>
      <c r="C68" s="411"/>
      <c r="D68" s="373"/>
      <c r="E68" s="412"/>
      <c r="F68" s="406">
        <f t="shared" si="29"/>
        <v>0</v>
      </c>
      <c r="G68" s="400"/>
      <c r="H68" s="406"/>
      <c r="I68" s="406"/>
      <c r="J68" s="406"/>
      <c r="K68" s="408">
        <f t="shared" si="30"/>
        <v>0</v>
      </c>
      <c r="M68" s="223"/>
    </row>
    <row r="69" spans="1:15" s="222" customFormat="1" x14ac:dyDescent="0.25">
      <c r="A69" s="409"/>
      <c r="B69" s="410"/>
      <c r="C69" s="411"/>
      <c r="D69" s="373"/>
      <c r="E69" s="412"/>
      <c r="F69" s="406">
        <f t="shared" si="29"/>
        <v>0</v>
      </c>
      <c r="G69" s="400"/>
      <c r="H69" s="406"/>
      <c r="I69" s="406"/>
      <c r="J69" s="406"/>
      <c r="K69" s="408">
        <f t="shared" si="30"/>
        <v>0</v>
      </c>
      <c r="M69" s="223"/>
    </row>
    <row r="70" spans="1:15" s="222" customFormat="1" ht="23.25" x14ac:dyDescent="0.25">
      <c r="A70" s="236"/>
      <c r="B70" s="237"/>
      <c r="C70" s="238"/>
      <c r="D70" s="239" t="s">
        <v>403</v>
      </c>
      <c r="E70" s="240"/>
      <c r="F70" s="241">
        <f>F71</f>
        <v>0</v>
      </c>
      <c r="G70" s="242" t="s">
        <v>402</v>
      </c>
      <c r="H70" s="241">
        <f>H71</f>
        <v>0</v>
      </c>
      <c r="I70" s="241">
        <f t="shared" ref="I70:J70" si="33">I71</f>
        <v>0</v>
      </c>
      <c r="J70" s="241">
        <f t="shared" si="33"/>
        <v>0</v>
      </c>
      <c r="K70" s="243">
        <f t="shared" ref="K70" si="34">K71</f>
        <v>0</v>
      </c>
      <c r="M70" s="223"/>
      <c r="O70" s="222" t="s">
        <v>335</v>
      </c>
    </row>
    <row r="71" spans="1:15" s="222" customFormat="1" ht="45.75" x14ac:dyDescent="0.25">
      <c r="A71" s="236"/>
      <c r="B71" s="237"/>
      <c r="C71" s="238"/>
      <c r="D71" s="239" t="s">
        <v>406</v>
      </c>
      <c r="E71" s="240"/>
      <c r="F71" s="241">
        <f>SUM(F72:F77)</f>
        <v>0</v>
      </c>
      <c r="G71" s="242" t="s">
        <v>405</v>
      </c>
      <c r="H71" s="241">
        <f>SUM(H72:H77)</f>
        <v>0</v>
      </c>
      <c r="I71" s="241">
        <f t="shared" ref="I71:J71" si="35">SUM(I72:I77)</f>
        <v>0</v>
      </c>
      <c r="J71" s="241">
        <f t="shared" si="35"/>
        <v>0</v>
      </c>
      <c r="K71" s="243">
        <f t="shared" ref="K71" si="36">SUM(K72:K77)</f>
        <v>0</v>
      </c>
      <c r="M71" s="223"/>
      <c r="O71" s="222" t="s">
        <v>336</v>
      </c>
    </row>
    <row r="72" spans="1:15" s="222" customFormat="1" x14ac:dyDescent="0.25">
      <c r="A72" s="409"/>
      <c r="B72" s="410"/>
      <c r="C72" s="411"/>
      <c r="D72" s="373"/>
      <c r="E72" s="412"/>
      <c r="F72" s="406">
        <f t="shared" ref="F72:F77" si="37">B72*E72</f>
        <v>0</v>
      </c>
      <c r="G72" s="400"/>
      <c r="H72" s="406"/>
      <c r="I72" s="406"/>
      <c r="J72" s="406"/>
      <c r="K72" s="408">
        <f t="shared" ref="K72:K77" si="38">H72+I72+J72</f>
        <v>0</v>
      </c>
      <c r="M72" s="223"/>
    </row>
    <row r="73" spans="1:15" s="222" customFormat="1" x14ac:dyDescent="0.25">
      <c r="A73" s="409"/>
      <c r="B73" s="410"/>
      <c r="C73" s="411"/>
      <c r="D73" s="373"/>
      <c r="E73" s="412"/>
      <c r="F73" s="406">
        <f t="shared" si="37"/>
        <v>0</v>
      </c>
      <c r="G73" s="400"/>
      <c r="H73" s="406"/>
      <c r="I73" s="406"/>
      <c r="J73" s="406"/>
      <c r="K73" s="408">
        <f t="shared" si="38"/>
        <v>0</v>
      </c>
      <c r="M73" s="223"/>
    </row>
    <row r="74" spans="1:15" s="222" customFormat="1" x14ac:dyDescent="0.25">
      <c r="A74" s="409"/>
      <c r="B74" s="410"/>
      <c r="C74" s="411"/>
      <c r="D74" s="373"/>
      <c r="E74" s="412"/>
      <c r="F74" s="406">
        <f t="shared" si="37"/>
        <v>0</v>
      </c>
      <c r="G74" s="400"/>
      <c r="H74" s="406"/>
      <c r="I74" s="406"/>
      <c r="J74" s="406"/>
      <c r="K74" s="408">
        <f t="shared" si="38"/>
        <v>0</v>
      </c>
      <c r="M74" s="223"/>
    </row>
    <row r="75" spans="1:15" s="222" customFormat="1" x14ac:dyDescent="0.25">
      <c r="A75" s="409"/>
      <c r="B75" s="410"/>
      <c r="C75" s="411"/>
      <c r="D75" s="373"/>
      <c r="E75" s="412"/>
      <c r="F75" s="406">
        <f t="shared" si="37"/>
        <v>0</v>
      </c>
      <c r="G75" s="400"/>
      <c r="H75" s="406"/>
      <c r="I75" s="406"/>
      <c r="J75" s="406"/>
      <c r="K75" s="408">
        <f t="shared" si="38"/>
        <v>0</v>
      </c>
      <c r="M75" s="223"/>
    </row>
    <row r="76" spans="1:15" s="222" customFormat="1" x14ac:dyDescent="0.25">
      <c r="A76" s="409"/>
      <c r="B76" s="410"/>
      <c r="C76" s="411"/>
      <c r="D76" s="373"/>
      <c r="E76" s="412"/>
      <c r="F76" s="406">
        <f t="shared" si="37"/>
        <v>0</v>
      </c>
      <c r="G76" s="400"/>
      <c r="H76" s="406"/>
      <c r="I76" s="406"/>
      <c r="J76" s="406"/>
      <c r="K76" s="408">
        <f t="shared" si="38"/>
        <v>0</v>
      </c>
      <c r="M76" s="223"/>
    </row>
    <row r="77" spans="1:15" s="222" customFormat="1" x14ac:dyDescent="0.25">
      <c r="A77" s="409"/>
      <c r="B77" s="410"/>
      <c r="C77" s="411"/>
      <c r="D77" s="373"/>
      <c r="E77" s="412"/>
      <c r="F77" s="406">
        <f t="shared" si="37"/>
        <v>0</v>
      </c>
      <c r="G77" s="400"/>
      <c r="H77" s="406"/>
      <c r="I77" s="406"/>
      <c r="J77" s="406"/>
      <c r="K77" s="408">
        <f t="shared" si="38"/>
        <v>0</v>
      </c>
      <c r="L77" s="336"/>
      <c r="M77" s="223"/>
    </row>
    <row r="78" spans="1:15" s="220" customFormat="1" ht="23.25" x14ac:dyDescent="0.25">
      <c r="A78" s="244"/>
      <c r="B78" s="245"/>
      <c r="C78" s="246"/>
      <c r="D78" s="247" t="s">
        <v>408</v>
      </c>
      <c r="E78" s="248"/>
      <c r="F78" s="235">
        <f>F79</f>
        <v>3372000</v>
      </c>
      <c r="G78" s="249" t="s">
        <v>407</v>
      </c>
      <c r="H78" s="235">
        <f>H79</f>
        <v>0</v>
      </c>
      <c r="I78" s="235">
        <f t="shared" ref="I78:K78" si="39">I79</f>
        <v>3372000</v>
      </c>
      <c r="J78" s="235">
        <f t="shared" si="39"/>
        <v>0</v>
      </c>
      <c r="K78" s="235">
        <f t="shared" si="39"/>
        <v>3372000</v>
      </c>
      <c r="M78" s="221">
        <f t="shared" si="18"/>
        <v>0</v>
      </c>
    </row>
    <row r="79" spans="1:15" s="222" customFormat="1" ht="23.25" x14ac:dyDescent="0.25">
      <c r="A79" s="236"/>
      <c r="B79" s="237"/>
      <c r="C79" s="238"/>
      <c r="D79" s="239" t="s">
        <v>411</v>
      </c>
      <c r="E79" s="240"/>
      <c r="F79" s="241">
        <f>F80+F88+F97</f>
        <v>3372000</v>
      </c>
      <c r="G79" s="242" t="s">
        <v>410</v>
      </c>
      <c r="H79" s="241">
        <f>H80+H88+H97</f>
        <v>0</v>
      </c>
      <c r="I79" s="241">
        <f t="shared" ref="I79:J79" si="40">I80+I88+I97</f>
        <v>3372000</v>
      </c>
      <c r="J79" s="241">
        <f t="shared" si="40"/>
        <v>0</v>
      </c>
      <c r="K79" s="241">
        <f t="shared" ref="K79" si="41">K80+K88+K97</f>
        <v>3372000</v>
      </c>
      <c r="M79" s="223"/>
    </row>
    <row r="80" spans="1:15" s="222" customFormat="1" ht="18" customHeight="1" x14ac:dyDescent="0.25">
      <c r="A80" s="236"/>
      <c r="B80" s="237"/>
      <c r="C80" s="238"/>
      <c r="D80" s="239" t="s">
        <v>413</v>
      </c>
      <c r="E80" s="240"/>
      <c r="F80" s="241">
        <f>F81</f>
        <v>0</v>
      </c>
      <c r="G80" s="242" t="s">
        <v>412</v>
      </c>
      <c r="H80" s="241">
        <f>H81</f>
        <v>0</v>
      </c>
      <c r="I80" s="241">
        <f t="shared" ref="I80:K80" si="42">I81</f>
        <v>0</v>
      </c>
      <c r="J80" s="241">
        <f t="shared" si="42"/>
        <v>0</v>
      </c>
      <c r="K80" s="241">
        <f t="shared" si="42"/>
        <v>0</v>
      </c>
      <c r="M80" s="223"/>
    </row>
    <row r="81" spans="1:15" s="222" customFormat="1" ht="24" x14ac:dyDescent="0.25">
      <c r="A81" s="236"/>
      <c r="B81" s="237"/>
      <c r="C81" s="238"/>
      <c r="D81" s="340" t="s">
        <v>563</v>
      </c>
      <c r="E81" s="240"/>
      <c r="F81" s="241">
        <f>SUM(F82:F87)</f>
        <v>0</v>
      </c>
      <c r="G81" s="242" t="s">
        <v>415</v>
      </c>
      <c r="H81" s="241">
        <f>SUM(H82:H87)</f>
        <v>0</v>
      </c>
      <c r="I81" s="241">
        <f t="shared" ref="I81:J81" si="43">SUM(I82:I87)</f>
        <v>0</v>
      </c>
      <c r="J81" s="241">
        <f t="shared" si="43"/>
        <v>0</v>
      </c>
      <c r="K81" s="241">
        <f t="shared" ref="K81" si="44">SUM(K82:K87)</f>
        <v>0</v>
      </c>
      <c r="M81" s="223"/>
    </row>
    <row r="82" spans="1:15" s="222" customFormat="1" x14ac:dyDescent="0.25">
      <c r="A82" s="409"/>
      <c r="B82" s="410"/>
      <c r="C82" s="411"/>
      <c r="D82" s="373"/>
      <c r="E82" s="412"/>
      <c r="F82" s="406">
        <f t="shared" ref="F82:F105" si="45">B82*E82</f>
        <v>0</v>
      </c>
      <c r="G82" s="400"/>
      <c r="H82" s="406"/>
      <c r="I82" s="406"/>
      <c r="J82" s="406"/>
      <c r="K82" s="408">
        <f t="shared" ref="K82:K105" si="46">H82+I82+J82</f>
        <v>0</v>
      </c>
      <c r="M82" s="223"/>
    </row>
    <row r="83" spans="1:15" s="222" customFormat="1" x14ac:dyDescent="0.25">
      <c r="A83" s="409"/>
      <c r="B83" s="410"/>
      <c r="C83" s="411"/>
      <c r="D83" s="373"/>
      <c r="E83" s="412"/>
      <c r="F83" s="406">
        <f t="shared" si="45"/>
        <v>0</v>
      </c>
      <c r="G83" s="400"/>
      <c r="H83" s="406"/>
      <c r="I83" s="406"/>
      <c r="J83" s="406"/>
      <c r="K83" s="408">
        <f t="shared" si="46"/>
        <v>0</v>
      </c>
      <c r="M83" s="223"/>
    </row>
    <row r="84" spans="1:15" s="222" customFormat="1" x14ac:dyDescent="0.25">
      <c r="A84" s="409"/>
      <c r="B84" s="410"/>
      <c r="C84" s="411"/>
      <c r="D84" s="373"/>
      <c r="E84" s="412"/>
      <c r="F84" s="406">
        <f t="shared" si="45"/>
        <v>0</v>
      </c>
      <c r="G84" s="400"/>
      <c r="H84" s="406"/>
      <c r="I84" s="406"/>
      <c r="J84" s="406"/>
      <c r="K84" s="408">
        <f t="shared" si="46"/>
        <v>0</v>
      </c>
      <c r="M84" s="223"/>
    </row>
    <row r="85" spans="1:15" s="222" customFormat="1" ht="18" customHeight="1" x14ac:dyDescent="0.25">
      <c r="A85" s="409"/>
      <c r="B85" s="410"/>
      <c r="C85" s="411"/>
      <c r="D85" s="373"/>
      <c r="E85" s="412"/>
      <c r="F85" s="406">
        <f t="shared" si="45"/>
        <v>0</v>
      </c>
      <c r="G85" s="400"/>
      <c r="H85" s="406"/>
      <c r="I85" s="406"/>
      <c r="J85" s="406"/>
      <c r="K85" s="408">
        <f t="shared" si="46"/>
        <v>0</v>
      </c>
      <c r="M85" s="223"/>
    </row>
    <row r="86" spans="1:15" s="222" customFormat="1" ht="18" customHeight="1" x14ac:dyDescent="0.25">
      <c r="A86" s="409"/>
      <c r="B86" s="410"/>
      <c r="C86" s="411"/>
      <c r="D86" s="373"/>
      <c r="E86" s="412"/>
      <c r="F86" s="406">
        <f t="shared" si="45"/>
        <v>0</v>
      </c>
      <c r="G86" s="400"/>
      <c r="H86" s="406"/>
      <c r="I86" s="406"/>
      <c r="J86" s="406"/>
      <c r="K86" s="408">
        <f t="shared" si="46"/>
        <v>0</v>
      </c>
      <c r="M86" s="223"/>
    </row>
    <row r="87" spans="1:15" s="222" customFormat="1" ht="18" customHeight="1" x14ac:dyDescent="0.25">
      <c r="A87" s="409"/>
      <c r="B87" s="410"/>
      <c r="C87" s="411"/>
      <c r="D87" s="373"/>
      <c r="E87" s="412"/>
      <c r="F87" s="406">
        <f t="shared" si="45"/>
        <v>0</v>
      </c>
      <c r="G87" s="400"/>
      <c r="H87" s="406"/>
      <c r="I87" s="406"/>
      <c r="J87" s="406"/>
      <c r="K87" s="408">
        <f t="shared" si="46"/>
        <v>0</v>
      </c>
      <c r="M87" s="223"/>
    </row>
    <row r="88" spans="1:15" s="222" customFormat="1" ht="18" customHeight="1" x14ac:dyDescent="0.25">
      <c r="A88" s="236"/>
      <c r="B88" s="237"/>
      <c r="C88" s="238"/>
      <c r="D88" s="341" t="s">
        <v>557</v>
      </c>
      <c r="E88" s="240"/>
      <c r="F88" s="241">
        <f>SUM(F89:F96)</f>
        <v>3372000</v>
      </c>
      <c r="G88" s="242" t="s">
        <v>419</v>
      </c>
      <c r="H88" s="241">
        <f>SUM(H89:H96)</f>
        <v>0</v>
      </c>
      <c r="I88" s="241">
        <f t="shared" ref="I88:J88" si="47">SUM(I89:I96)</f>
        <v>3372000</v>
      </c>
      <c r="J88" s="241">
        <f t="shared" si="47"/>
        <v>0</v>
      </c>
      <c r="K88" s="243">
        <f t="shared" ref="K88" si="48">SUM(K89:K96)</f>
        <v>3372000</v>
      </c>
      <c r="M88" s="223"/>
    </row>
    <row r="89" spans="1:15" s="222" customFormat="1" ht="18" customHeight="1" x14ac:dyDescent="0.25">
      <c r="A89" s="409"/>
      <c r="B89" s="410">
        <v>5</v>
      </c>
      <c r="C89" s="411" t="s">
        <v>717</v>
      </c>
      <c r="D89" s="373" t="s">
        <v>718</v>
      </c>
      <c r="E89" s="412">
        <v>674400</v>
      </c>
      <c r="F89" s="406">
        <f t="shared" si="45"/>
        <v>3372000</v>
      </c>
      <c r="G89" s="400"/>
      <c r="H89" s="406"/>
      <c r="I89" s="406">
        <v>3372000</v>
      </c>
      <c r="J89" s="406"/>
      <c r="K89" s="408">
        <f t="shared" si="46"/>
        <v>3372000</v>
      </c>
      <c r="M89" s="223"/>
    </row>
    <row r="90" spans="1:15" s="222" customFormat="1" ht="18" customHeight="1" x14ac:dyDescent="0.25">
      <c r="A90" s="409"/>
      <c r="B90" s="410"/>
      <c r="C90" s="411"/>
      <c r="D90" s="373"/>
      <c r="E90" s="423"/>
      <c r="F90" s="424">
        <f t="shared" si="45"/>
        <v>0</v>
      </c>
      <c r="G90" s="400"/>
      <c r="H90" s="406"/>
      <c r="I90" s="406"/>
      <c r="J90" s="406"/>
      <c r="K90" s="408">
        <f t="shared" si="46"/>
        <v>0</v>
      </c>
      <c r="L90" s="421">
        <f>251:251</f>
        <v>0</v>
      </c>
      <c r="M90" s="422"/>
      <c r="N90" s="421"/>
      <c r="O90" s="421"/>
    </row>
    <row r="91" spans="1:15" s="222" customFormat="1" ht="18" customHeight="1" x14ac:dyDescent="0.25">
      <c r="A91" s="409"/>
      <c r="B91" s="410"/>
      <c r="C91" s="411"/>
      <c r="D91" s="373"/>
      <c r="E91" s="412"/>
      <c r="F91" s="406">
        <f t="shared" si="45"/>
        <v>0</v>
      </c>
      <c r="G91" s="400"/>
      <c r="H91" s="406"/>
      <c r="I91" s="406"/>
      <c r="J91" s="406"/>
      <c r="K91" s="408">
        <f t="shared" si="46"/>
        <v>0</v>
      </c>
      <c r="L91" s="421" t="s">
        <v>768</v>
      </c>
      <c r="M91" s="422"/>
      <c r="N91" s="421"/>
      <c r="O91" s="421"/>
    </row>
    <row r="92" spans="1:15" s="222" customFormat="1" ht="18" customHeight="1" x14ac:dyDescent="0.25">
      <c r="A92" s="409"/>
      <c r="B92" s="410"/>
      <c r="C92" s="411"/>
      <c r="D92" s="373"/>
      <c r="E92" s="412"/>
      <c r="F92" s="406">
        <f t="shared" si="45"/>
        <v>0</v>
      </c>
      <c r="G92" s="400"/>
      <c r="H92" s="406"/>
      <c r="I92" s="406"/>
      <c r="J92" s="406"/>
      <c r="K92" s="408">
        <f t="shared" si="46"/>
        <v>0</v>
      </c>
      <c r="L92" s="421" t="s">
        <v>769</v>
      </c>
      <c r="M92" s="422"/>
      <c r="N92" s="421"/>
      <c r="O92" s="421"/>
    </row>
    <row r="93" spans="1:15" s="222" customFormat="1" ht="18" customHeight="1" x14ac:dyDescent="0.25">
      <c r="A93" s="409"/>
      <c r="B93" s="410"/>
      <c r="C93" s="411"/>
      <c r="D93" s="373"/>
      <c r="E93" s="412"/>
      <c r="F93" s="406">
        <f t="shared" si="45"/>
        <v>0</v>
      </c>
      <c r="G93" s="400"/>
      <c r="H93" s="406"/>
      <c r="I93" s="406"/>
      <c r="J93" s="406"/>
      <c r="K93" s="408">
        <f t="shared" si="46"/>
        <v>0</v>
      </c>
      <c r="L93" s="421" t="s">
        <v>770</v>
      </c>
      <c r="M93" s="422"/>
      <c r="N93" s="421"/>
      <c r="O93" s="421"/>
    </row>
    <row r="94" spans="1:15" s="222" customFormat="1" ht="18" customHeight="1" x14ac:dyDescent="0.25">
      <c r="A94" s="409"/>
      <c r="B94" s="410"/>
      <c r="C94" s="411"/>
      <c r="D94" s="373"/>
      <c r="E94" s="412"/>
      <c r="F94" s="406">
        <f t="shared" si="45"/>
        <v>0</v>
      </c>
      <c r="G94" s="400"/>
      <c r="H94" s="406"/>
      <c r="I94" s="406"/>
      <c r="J94" s="406"/>
      <c r="K94" s="408">
        <f t="shared" si="46"/>
        <v>0</v>
      </c>
      <c r="M94" s="223"/>
    </row>
    <row r="95" spans="1:15" s="222" customFormat="1" ht="18" customHeight="1" x14ac:dyDescent="0.25">
      <c r="A95" s="409"/>
      <c r="B95" s="410"/>
      <c r="C95" s="411"/>
      <c r="D95" s="373"/>
      <c r="E95" s="412"/>
      <c r="F95" s="406">
        <f t="shared" si="45"/>
        <v>0</v>
      </c>
      <c r="G95" s="400"/>
      <c r="H95" s="406"/>
      <c r="I95" s="406"/>
      <c r="J95" s="406"/>
      <c r="K95" s="408">
        <f t="shared" si="46"/>
        <v>0</v>
      </c>
      <c r="M95" s="223"/>
    </row>
    <row r="96" spans="1:15" s="222" customFormat="1" ht="18" customHeight="1" x14ac:dyDescent="0.25">
      <c r="A96" s="409"/>
      <c r="B96" s="410"/>
      <c r="C96" s="411"/>
      <c r="D96" s="373"/>
      <c r="E96" s="412"/>
      <c r="F96" s="406">
        <f t="shared" si="45"/>
        <v>0</v>
      </c>
      <c r="G96" s="400"/>
      <c r="H96" s="406"/>
      <c r="I96" s="406"/>
      <c r="J96" s="406"/>
      <c r="K96" s="408">
        <f t="shared" si="46"/>
        <v>0</v>
      </c>
      <c r="M96" s="223"/>
    </row>
    <row r="97" spans="1:13" s="222" customFormat="1" ht="18" customHeight="1" x14ac:dyDescent="0.25">
      <c r="A97" s="236"/>
      <c r="B97" s="237"/>
      <c r="C97" s="238"/>
      <c r="D97" s="239" t="s">
        <v>558</v>
      </c>
      <c r="E97" s="240"/>
      <c r="F97" s="241">
        <f>SUM(F98:F105)</f>
        <v>0</v>
      </c>
      <c r="G97" s="242" t="s">
        <v>422</v>
      </c>
      <c r="H97" s="241">
        <f>SUM(H98:H105)</f>
        <v>0</v>
      </c>
      <c r="I97" s="241">
        <f t="shared" ref="I97:K97" si="49">SUM(I98:I105)</f>
        <v>0</v>
      </c>
      <c r="J97" s="241">
        <f t="shared" si="49"/>
        <v>0</v>
      </c>
      <c r="K97" s="241">
        <f t="shared" si="49"/>
        <v>0</v>
      </c>
      <c r="M97" s="223"/>
    </row>
    <row r="98" spans="1:13" s="222" customFormat="1" ht="18" customHeight="1" x14ac:dyDescent="0.25">
      <c r="A98" s="409"/>
      <c r="B98" s="410"/>
      <c r="C98" s="411"/>
      <c r="D98" s="373"/>
      <c r="E98" s="423"/>
      <c r="F98" s="424">
        <f>B98*E98</f>
        <v>0</v>
      </c>
      <c r="G98" s="400"/>
      <c r="H98" s="406"/>
      <c r="I98" s="406"/>
      <c r="J98" s="406"/>
      <c r="K98" s="408">
        <f t="shared" si="46"/>
        <v>0</v>
      </c>
      <c r="L98" s="421" t="s">
        <v>771</v>
      </c>
      <c r="M98" s="223"/>
    </row>
    <row r="99" spans="1:13" s="222" customFormat="1" ht="18" customHeight="1" x14ac:dyDescent="0.25">
      <c r="A99" s="409"/>
      <c r="B99" s="410"/>
      <c r="C99" s="411"/>
      <c r="D99" s="373"/>
      <c r="E99" s="423"/>
      <c r="F99" s="424">
        <f t="shared" ref="F99:F103" si="50">B99*E99</f>
        <v>0</v>
      </c>
      <c r="G99" s="400"/>
      <c r="H99" s="406"/>
      <c r="I99" s="406"/>
      <c r="J99" s="406"/>
      <c r="K99" s="408">
        <f t="shared" si="46"/>
        <v>0</v>
      </c>
      <c r="L99" s="421" t="s">
        <v>772</v>
      </c>
      <c r="M99" s="223"/>
    </row>
    <row r="100" spans="1:13" s="222" customFormat="1" ht="18" customHeight="1" x14ac:dyDescent="0.25">
      <c r="A100" s="409"/>
      <c r="B100" s="410"/>
      <c r="C100" s="411"/>
      <c r="D100" s="373"/>
      <c r="E100" s="423"/>
      <c r="F100" s="424">
        <f t="shared" si="50"/>
        <v>0</v>
      </c>
      <c r="G100" s="400"/>
      <c r="H100" s="406"/>
      <c r="I100" s="406"/>
      <c r="J100" s="406"/>
      <c r="K100" s="408">
        <f t="shared" si="46"/>
        <v>0</v>
      </c>
      <c r="L100" s="421" t="s">
        <v>773</v>
      </c>
      <c r="M100" s="223"/>
    </row>
    <row r="101" spans="1:13" s="222" customFormat="1" ht="18" customHeight="1" x14ac:dyDescent="0.25">
      <c r="A101" s="409"/>
      <c r="B101" s="410"/>
      <c r="C101" s="411"/>
      <c r="D101" s="373"/>
      <c r="E101" s="412"/>
      <c r="F101" s="406">
        <f t="shared" si="50"/>
        <v>0</v>
      </c>
      <c r="G101" s="400"/>
      <c r="H101" s="406"/>
      <c r="I101" s="406"/>
      <c r="J101" s="406"/>
      <c r="K101" s="408">
        <f t="shared" si="46"/>
        <v>0</v>
      </c>
      <c r="M101" s="223"/>
    </row>
    <row r="102" spans="1:13" s="222" customFormat="1" ht="18" customHeight="1" x14ac:dyDescent="0.25">
      <c r="A102" s="409"/>
      <c r="B102" s="410"/>
      <c r="C102" s="411"/>
      <c r="D102" s="373"/>
      <c r="E102" s="412"/>
      <c r="F102" s="406">
        <f t="shared" si="50"/>
        <v>0</v>
      </c>
      <c r="G102" s="400"/>
      <c r="H102" s="406"/>
      <c r="I102" s="406"/>
      <c r="J102" s="406"/>
      <c r="K102" s="408">
        <f t="shared" si="46"/>
        <v>0</v>
      </c>
      <c r="M102" s="223"/>
    </row>
    <row r="103" spans="1:13" s="222" customFormat="1" ht="18" customHeight="1" x14ac:dyDescent="0.25">
      <c r="A103" s="409"/>
      <c r="B103" s="410"/>
      <c r="C103" s="411"/>
      <c r="D103" s="373"/>
      <c r="E103" s="412"/>
      <c r="F103" s="406">
        <f t="shared" si="50"/>
        <v>0</v>
      </c>
      <c r="G103" s="400"/>
      <c r="H103" s="406"/>
      <c r="I103" s="406"/>
      <c r="J103" s="406"/>
      <c r="K103" s="408">
        <f t="shared" si="46"/>
        <v>0</v>
      </c>
      <c r="M103" s="223"/>
    </row>
    <row r="104" spans="1:13" s="222" customFormat="1" ht="18" customHeight="1" x14ac:dyDescent="0.25">
      <c r="A104" s="409"/>
      <c r="B104" s="410"/>
      <c r="C104" s="411"/>
      <c r="D104" s="373"/>
      <c r="E104" s="412"/>
      <c r="F104" s="406">
        <f t="shared" si="45"/>
        <v>0</v>
      </c>
      <c r="G104" s="400"/>
      <c r="H104" s="406"/>
      <c r="I104" s="406"/>
      <c r="J104" s="406"/>
      <c r="K104" s="408">
        <f t="shared" si="46"/>
        <v>0</v>
      </c>
      <c r="M104" s="223"/>
    </row>
    <row r="105" spans="1:13" s="222" customFormat="1" ht="18" customHeight="1" x14ac:dyDescent="0.25">
      <c r="A105" s="409"/>
      <c r="B105" s="410"/>
      <c r="C105" s="411"/>
      <c r="D105" s="373"/>
      <c r="E105" s="412"/>
      <c r="F105" s="406">
        <f t="shared" si="45"/>
        <v>0</v>
      </c>
      <c r="G105" s="400"/>
      <c r="H105" s="406"/>
      <c r="I105" s="406"/>
      <c r="J105" s="406"/>
      <c r="K105" s="408">
        <f t="shared" si="46"/>
        <v>0</v>
      </c>
      <c r="M105" s="223"/>
    </row>
    <row r="106" spans="1:13" s="220" customFormat="1" ht="18" customHeight="1" x14ac:dyDescent="0.25">
      <c r="A106" s="244"/>
      <c r="B106" s="245"/>
      <c r="C106" s="246"/>
      <c r="D106" s="247" t="s">
        <v>426</v>
      </c>
      <c r="E106" s="248"/>
      <c r="F106" s="235">
        <f>F107+F130</f>
        <v>220000</v>
      </c>
      <c r="G106" s="249" t="s">
        <v>425</v>
      </c>
      <c r="H106" s="235">
        <f>H107+H130</f>
        <v>0</v>
      </c>
      <c r="I106" s="235">
        <f t="shared" ref="I106:J106" si="51">I107+I130</f>
        <v>220000</v>
      </c>
      <c r="J106" s="235">
        <f t="shared" si="51"/>
        <v>0</v>
      </c>
      <c r="K106" s="235">
        <f t="shared" ref="K106" si="52">K107+K130</f>
        <v>220000</v>
      </c>
      <c r="M106" s="221"/>
    </row>
    <row r="107" spans="1:13" s="220" customFormat="1" ht="18" customHeight="1" x14ac:dyDescent="0.25">
      <c r="A107" s="244"/>
      <c r="B107" s="245"/>
      <c r="C107" s="246"/>
      <c r="D107" s="247" t="s">
        <v>429</v>
      </c>
      <c r="E107" s="248"/>
      <c r="F107" s="235">
        <f>F108</f>
        <v>0</v>
      </c>
      <c r="G107" s="249" t="s">
        <v>428</v>
      </c>
      <c r="H107" s="235">
        <f>H108</f>
        <v>0</v>
      </c>
      <c r="I107" s="235">
        <f t="shared" ref="I107:K107" si="53">I108</f>
        <v>0</v>
      </c>
      <c r="J107" s="235">
        <f t="shared" si="53"/>
        <v>0</v>
      </c>
      <c r="K107" s="235">
        <f t="shared" si="53"/>
        <v>0</v>
      </c>
      <c r="M107" s="221">
        <f t="shared" si="18"/>
        <v>0</v>
      </c>
    </row>
    <row r="108" spans="1:13" s="222" customFormat="1" ht="23.25" x14ac:dyDescent="0.25">
      <c r="A108" s="236"/>
      <c r="B108" s="237"/>
      <c r="C108" s="238"/>
      <c r="D108" s="239" t="s">
        <v>647</v>
      </c>
      <c r="E108" s="240"/>
      <c r="F108" s="241">
        <f>F109+F124</f>
        <v>0</v>
      </c>
      <c r="G108" s="242" t="s">
        <v>431</v>
      </c>
      <c r="H108" s="241">
        <f>H109+H124</f>
        <v>0</v>
      </c>
      <c r="I108" s="241">
        <f t="shared" ref="I108:J108" si="54">I109+I124</f>
        <v>0</v>
      </c>
      <c r="J108" s="241">
        <f t="shared" si="54"/>
        <v>0</v>
      </c>
      <c r="K108" s="241">
        <f t="shared" ref="K108" si="55">K109+K124</f>
        <v>0</v>
      </c>
      <c r="M108" s="223"/>
    </row>
    <row r="109" spans="1:13" s="222" customFormat="1" ht="18" customHeight="1" x14ac:dyDescent="0.25">
      <c r="A109" s="236"/>
      <c r="B109" s="237"/>
      <c r="C109" s="238"/>
      <c r="D109" s="239" t="s">
        <v>435</v>
      </c>
      <c r="E109" s="240"/>
      <c r="F109" s="241">
        <f>F110+F117</f>
        <v>0</v>
      </c>
      <c r="G109" s="242" t="s">
        <v>434</v>
      </c>
      <c r="H109" s="241">
        <f>H110+H117</f>
        <v>0</v>
      </c>
      <c r="I109" s="241">
        <f t="shared" ref="I109:J109" si="56">I110+I117</f>
        <v>0</v>
      </c>
      <c r="J109" s="241">
        <f t="shared" si="56"/>
        <v>0</v>
      </c>
      <c r="K109" s="241">
        <f t="shared" ref="K109" si="57">K110+K117</f>
        <v>0</v>
      </c>
      <c r="M109" s="223"/>
    </row>
    <row r="110" spans="1:13" s="222" customFormat="1" ht="18" customHeight="1" x14ac:dyDescent="0.25">
      <c r="A110" s="413"/>
      <c r="B110" s="414"/>
      <c r="C110" s="415"/>
      <c r="D110" s="404" t="s">
        <v>648</v>
      </c>
      <c r="E110" s="416"/>
      <c r="F110" s="407">
        <f>SUM(F111:F116)</f>
        <v>0</v>
      </c>
      <c r="G110" s="326" t="s">
        <v>650</v>
      </c>
      <c r="H110" s="407">
        <f>SUM(H111:H116)</f>
        <v>0</v>
      </c>
      <c r="I110" s="407">
        <f t="shared" ref="I110:K110" si="58">SUM(I111:I116)</f>
        <v>0</v>
      </c>
      <c r="J110" s="407">
        <f t="shared" si="58"/>
        <v>0</v>
      </c>
      <c r="K110" s="407">
        <f t="shared" si="58"/>
        <v>0</v>
      </c>
      <c r="M110" s="223"/>
    </row>
    <row r="111" spans="1:13" s="222" customFormat="1" ht="18" customHeight="1" x14ac:dyDescent="0.25">
      <c r="A111" s="409"/>
      <c r="B111" s="410"/>
      <c r="C111" s="411"/>
      <c r="D111" s="373"/>
      <c r="E111" s="412"/>
      <c r="F111" s="406">
        <f t="shared" ref="F111:F129" si="59">B111*E111</f>
        <v>0</v>
      </c>
      <c r="G111" s="400"/>
      <c r="H111" s="406"/>
      <c r="I111" s="406"/>
      <c r="J111" s="406"/>
      <c r="K111" s="408">
        <f t="shared" ref="K111:K121" si="60">H111+I111+J111</f>
        <v>0</v>
      </c>
      <c r="M111" s="223"/>
    </row>
    <row r="112" spans="1:13" s="222" customFormat="1" ht="18" customHeight="1" x14ac:dyDescent="0.25">
      <c r="A112" s="409"/>
      <c r="B112" s="410"/>
      <c r="C112" s="411"/>
      <c r="D112" s="373"/>
      <c r="E112" s="412"/>
      <c r="F112" s="406">
        <f t="shared" si="59"/>
        <v>0</v>
      </c>
      <c r="G112" s="400"/>
      <c r="H112" s="406"/>
      <c r="I112" s="406"/>
      <c r="J112" s="406"/>
      <c r="K112" s="408">
        <f t="shared" si="60"/>
        <v>0</v>
      </c>
      <c r="M112" s="223"/>
    </row>
    <row r="113" spans="1:13" s="222" customFormat="1" ht="18" customHeight="1" x14ac:dyDescent="0.25">
      <c r="A113" s="409"/>
      <c r="B113" s="410"/>
      <c r="C113" s="411"/>
      <c r="D113" s="373"/>
      <c r="E113" s="412"/>
      <c r="F113" s="406">
        <f t="shared" si="59"/>
        <v>0</v>
      </c>
      <c r="G113" s="400"/>
      <c r="H113" s="406"/>
      <c r="I113" s="406"/>
      <c r="J113" s="406"/>
      <c r="K113" s="408">
        <f t="shared" si="60"/>
        <v>0</v>
      </c>
      <c r="M113" s="223"/>
    </row>
    <row r="114" spans="1:13" s="222" customFormat="1" ht="18" customHeight="1" x14ac:dyDescent="0.25">
      <c r="A114" s="409"/>
      <c r="B114" s="410"/>
      <c r="C114" s="411"/>
      <c r="D114" s="373"/>
      <c r="E114" s="412"/>
      <c r="F114" s="406">
        <f t="shared" si="59"/>
        <v>0</v>
      </c>
      <c r="G114" s="400"/>
      <c r="H114" s="406"/>
      <c r="I114" s="406"/>
      <c r="J114" s="406"/>
      <c r="K114" s="408">
        <f t="shared" si="60"/>
        <v>0</v>
      </c>
      <c r="M114" s="223"/>
    </row>
    <row r="115" spans="1:13" s="222" customFormat="1" ht="18" customHeight="1" x14ac:dyDescent="0.25">
      <c r="A115" s="409"/>
      <c r="B115" s="410"/>
      <c r="C115" s="411"/>
      <c r="D115" s="373"/>
      <c r="E115" s="412"/>
      <c r="F115" s="406">
        <f t="shared" si="59"/>
        <v>0</v>
      </c>
      <c r="G115" s="400"/>
      <c r="H115" s="406"/>
      <c r="I115" s="406"/>
      <c r="J115" s="406"/>
      <c r="K115" s="408">
        <f t="shared" si="60"/>
        <v>0</v>
      </c>
      <c r="M115" s="223"/>
    </row>
    <row r="116" spans="1:13" s="222" customFormat="1" ht="18" customHeight="1" x14ac:dyDescent="0.25">
      <c r="A116" s="409"/>
      <c r="B116" s="410"/>
      <c r="C116" s="411"/>
      <c r="D116" s="373"/>
      <c r="E116" s="412"/>
      <c r="F116" s="406">
        <f t="shared" si="59"/>
        <v>0</v>
      </c>
      <c r="G116" s="400"/>
      <c r="H116" s="406"/>
      <c r="I116" s="406"/>
      <c r="J116" s="406"/>
      <c r="K116" s="408">
        <f t="shared" si="60"/>
        <v>0</v>
      </c>
      <c r="M116" s="223"/>
    </row>
    <row r="117" spans="1:13" s="222" customFormat="1" ht="18" customHeight="1" x14ac:dyDescent="0.25">
      <c r="A117" s="413"/>
      <c r="B117" s="414"/>
      <c r="C117" s="415"/>
      <c r="D117" s="404" t="s">
        <v>649</v>
      </c>
      <c r="E117" s="416"/>
      <c r="F117" s="407">
        <f>SUM(F118:F123)</f>
        <v>0</v>
      </c>
      <c r="G117" s="326" t="s">
        <v>651</v>
      </c>
      <c r="H117" s="407">
        <f>SUM(H118:H123)</f>
        <v>0</v>
      </c>
      <c r="I117" s="407">
        <f t="shared" ref="I117:K117" si="61">SUM(I118:I123)</f>
        <v>0</v>
      </c>
      <c r="J117" s="407">
        <f t="shared" si="61"/>
        <v>0</v>
      </c>
      <c r="K117" s="407">
        <f t="shared" si="61"/>
        <v>0</v>
      </c>
      <c r="M117" s="223"/>
    </row>
    <row r="118" spans="1:13" s="222" customFormat="1" ht="18" customHeight="1" x14ac:dyDescent="0.25">
      <c r="A118" s="409"/>
      <c r="B118" s="410"/>
      <c r="C118" s="411"/>
      <c r="D118" s="373"/>
      <c r="E118" s="412"/>
      <c r="F118" s="406">
        <f t="shared" si="59"/>
        <v>0</v>
      </c>
      <c r="G118" s="400"/>
      <c r="H118" s="406"/>
      <c r="I118" s="406"/>
      <c r="J118" s="406"/>
      <c r="K118" s="408">
        <f t="shared" si="60"/>
        <v>0</v>
      </c>
      <c r="M118" s="223"/>
    </row>
    <row r="119" spans="1:13" s="222" customFormat="1" ht="18" customHeight="1" x14ac:dyDescent="0.25">
      <c r="A119" s="409"/>
      <c r="B119" s="410"/>
      <c r="C119" s="411"/>
      <c r="D119" s="373"/>
      <c r="E119" s="412"/>
      <c r="F119" s="406">
        <f t="shared" si="59"/>
        <v>0</v>
      </c>
      <c r="G119" s="400"/>
      <c r="H119" s="406"/>
      <c r="I119" s="406"/>
      <c r="J119" s="406"/>
      <c r="K119" s="408">
        <f t="shared" si="60"/>
        <v>0</v>
      </c>
      <c r="M119" s="223"/>
    </row>
    <row r="120" spans="1:13" s="222" customFormat="1" ht="18" customHeight="1" x14ac:dyDescent="0.25">
      <c r="A120" s="409"/>
      <c r="B120" s="410"/>
      <c r="C120" s="411"/>
      <c r="D120" s="373"/>
      <c r="E120" s="412"/>
      <c r="F120" s="406">
        <f t="shared" si="59"/>
        <v>0</v>
      </c>
      <c r="G120" s="400"/>
      <c r="H120" s="406"/>
      <c r="I120" s="406"/>
      <c r="J120" s="406"/>
      <c r="K120" s="408">
        <f t="shared" si="60"/>
        <v>0</v>
      </c>
      <c r="M120" s="223"/>
    </row>
    <row r="121" spans="1:13" s="222" customFormat="1" ht="18" customHeight="1" x14ac:dyDescent="0.25">
      <c r="A121" s="409"/>
      <c r="B121" s="410"/>
      <c r="C121" s="411"/>
      <c r="D121" s="373"/>
      <c r="E121" s="412"/>
      <c r="F121" s="406">
        <f t="shared" si="59"/>
        <v>0</v>
      </c>
      <c r="G121" s="400"/>
      <c r="H121" s="406"/>
      <c r="I121" s="406"/>
      <c r="J121" s="406"/>
      <c r="K121" s="408">
        <f t="shared" si="60"/>
        <v>0</v>
      </c>
      <c r="M121" s="223"/>
    </row>
    <row r="122" spans="1:13" s="222" customFormat="1" ht="18" customHeight="1" x14ac:dyDescent="0.25">
      <c r="A122" s="409"/>
      <c r="B122" s="410"/>
      <c r="C122" s="411"/>
      <c r="D122" s="373"/>
      <c r="E122" s="412"/>
      <c r="F122" s="406">
        <f t="shared" si="59"/>
        <v>0</v>
      </c>
      <c r="G122" s="400"/>
      <c r="H122" s="406"/>
      <c r="I122" s="406"/>
      <c r="J122" s="406"/>
      <c r="K122" s="408">
        <f t="shared" ref="K122:K129" si="62">H122+I122+J122</f>
        <v>0</v>
      </c>
      <c r="M122" s="223"/>
    </row>
    <row r="123" spans="1:13" s="222" customFormat="1" ht="18" customHeight="1" x14ac:dyDescent="0.25">
      <c r="A123" s="409"/>
      <c r="B123" s="410"/>
      <c r="C123" s="411"/>
      <c r="D123" s="373"/>
      <c r="E123" s="412"/>
      <c r="F123" s="406">
        <f t="shared" si="59"/>
        <v>0</v>
      </c>
      <c r="G123" s="400"/>
      <c r="H123" s="406"/>
      <c r="I123" s="406"/>
      <c r="J123" s="406"/>
      <c r="K123" s="408">
        <f t="shared" si="62"/>
        <v>0</v>
      </c>
      <c r="M123" s="223"/>
    </row>
    <row r="124" spans="1:13" s="222" customFormat="1" x14ac:dyDescent="0.25">
      <c r="A124" s="236"/>
      <c r="B124" s="237"/>
      <c r="C124" s="238"/>
      <c r="D124" s="239" t="s">
        <v>441</v>
      </c>
      <c r="E124" s="240"/>
      <c r="F124" s="241">
        <f>SUM(F125:F129)</f>
        <v>0</v>
      </c>
      <c r="G124" s="242" t="s">
        <v>440</v>
      </c>
      <c r="H124" s="241">
        <f>SUM(H125:H129)</f>
        <v>0</v>
      </c>
      <c r="I124" s="241">
        <f t="shared" ref="I124:K124" si="63">SUM(I125:I129)</f>
        <v>0</v>
      </c>
      <c r="J124" s="241">
        <f t="shared" si="63"/>
        <v>0</v>
      </c>
      <c r="K124" s="241">
        <f t="shared" si="63"/>
        <v>0</v>
      </c>
      <c r="M124" s="223">
        <f t="shared" si="18"/>
        <v>0</v>
      </c>
    </row>
    <row r="125" spans="1:13" s="222" customFormat="1" x14ac:dyDescent="0.25">
      <c r="A125" s="409"/>
      <c r="B125" s="410"/>
      <c r="C125" s="411"/>
      <c r="D125" s="373"/>
      <c r="E125" s="412"/>
      <c r="F125" s="406">
        <f t="shared" si="59"/>
        <v>0</v>
      </c>
      <c r="G125" s="400"/>
      <c r="H125" s="406"/>
      <c r="I125" s="406"/>
      <c r="J125" s="406"/>
      <c r="K125" s="408">
        <f t="shared" si="62"/>
        <v>0</v>
      </c>
      <c r="M125" s="223"/>
    </row>
    <row r="126" spans="1:13" s="222" customFormat="1" x14ac:dyDescent="0.25">
      <c r="A126" s="409"/>
      <c r="B126" s="410"/>
      <c r="C126" s="411"/>
      <c r="D126" s="373"/>
      <c r="E126" s="412"/>
      <c r="F126" s="406">
        <f t="shared" si="59"/>
        <v>0</v>
      </c>
      <c r="G126" s="400"/>
      <c r="H126" s="406"/>
      <c r="I126" s="406"/>
      <c r="J126" s="406"/>
      <c r="K126" s="408">
        <f t="shared" si="62"/>
        <v>0</v>
      </c>
      <c r="M126" s="223"/>
    </row>
    <row r="127" spans="1:13" s="222" customFormat="1" x14ac:dyDescent="0.25">
      <c r="A127" s="409"/>
      <c r="B127" s="410"/>
      <c r="C127" s="411"/>
      <c r="D127" s="373"/>
      <c r="E127" s="412"/>
      <c r="F127" s="406">
        <f t="shared" si="59"/>
        <v>0</v>
      </c>
      <c r="G127" s="400"/>
      <c r="H127" s="406"/>
      <c r="I127" s="406"/>
      <c r="J127" s="406"/>
      <c r="K127" s="408">
        <f t="shared" si="62"/>
        <v>0</v>
      </c>
      <c r="M127" s="223"/>
    </row>
    <row r="128" spans="1:13" s="222" customFormat="1" x14ac:dyDescent="0.25">
      <c r="A128" s="409"/>
      <c r="B128" s="410"/>
      <c r="C128" s="411"/>
      <c r="D128" s="373"/>
      <c r="E128" s="412"/>
      <c r="F128" s="406">
        <f t="shared" si="59"/>
        <v>0</v>
      </c>
      <c r="G128" s="400"/>
      <c r="H128" s="406"/>
      <c r="I128" s="406"/>
      <c r="J128" s="406"/>
      <c r="K128" s="408">
        <f t="shared" si="62"/>
        <v>0</v>
      </c>
      <c r="M128" s="223"/>
    </row>
    <row r="129" spans="1:13" s="222" customFormat="1" x14ac:dyDescent="0.25">
      <c r="A129" s="409"/>
      <c r="B129" s="410"/>
      <c r="C129" s="411"/>
      <c r="D129" s="373"/>
      <c r="E129" s="412"/>
      <c r="F129" s="406">
        <f t="shared" si="59"/>
        <v>0</v>
      </c>
      <c r="G129" s="400"/>
      <c r="H129" s="406"/>
      <c r="I129" s="406"/>
      <c r="J129" s="406"/>
      <c r="K129" s="408">
        <f t="shared" si="62"/>
        <v>0</v>
      </c>
      <c r="M129" s="223"/>
    </row>
    <row r="130" spans="1:13" s="220" customFormat="1" ht="18" customHeight="1" x14ac:dyDescent="0.25">
      <c r="A130" s="244"/>
      <c r="B130" s="245"/>
      <c r="C130" s="246"/>
      <c r="D130" s="247" t="s">
        <v>454</v>
      </c>
      <c r="E130" s="248"/>
      <c r="F130" s="235">
        <f>F131</f>
        <v>220000</v>
      </c>
      <c r="G130" s="249" t="s">
        <v>453</v>
      </c>
      <c r="H130" s="235">
        <f>H131</f>
        <v>0</v>
      </c>
      <c r="I130" s="235">
        <f t="shared" ref="I130:K132" si="64">I131</f>
        <v>220000</v>
      </c>
      <c r="J130" s="235">
        <f t="shared" si="64"/>
        <v>0</v>
      </c>
      <c r="K130" s="235">
        <f t="shared" si="64"/>
        <v>220000</v>
      </c>
      <c r="M130" s="221">
        <f t="shared" si="18"/>
        <v>0</v>
      </c>
    </row>
    <row r="131" spans="1:13" s="222" customFormat="1" ht="18" customHeight="1" x14ac:dyDescent="0.25">
      <c r="A131" s="236"/>
      <c r="B131" s="237"/>
      <c r="C131" s="238"/>
      <c r="D131" s="239" t="s">
        <v>457</v>
      </c>
      <c r="E131" s="240"/>
      <c r="F131" s="241">
        <f>F132</f>
        <v>220000</v>
      </c>
      <c r="G131" s="242" t="s">
        <v>456</v>
      </c>
      <c r="H131" s="241">
        <f>H132</f>
        <v>0</v>
      </c>
      <c r="I131" s="241">
        <f t="shared" si="64"/>
        <v>220000</v>
      </c>
      <c r="J131" s="241">
        <f t="shared" si="64"/>
        <v>0</v>
      </c>
      <c r="K131" s="241">
        <f t="shared" si="64"/>
        <v>220000</v>
      </c>
      <c r="M131" s="223"/>
    </row>
    <row r="132" spans="1:13" s="222" customFormat="1" ht="18" customHeight="1" x14ac:dyDescent="0.25">
      <c r="A132" s="236"/>
      <c r="B132" s="237"/>
      <c r="C132" s="238"/>
      <c r="D132" s="239" t="s">
        <v>460</v>
      </c>
      <c r="E132" s="240"/>
      <c r="F132" s="241">
        <f>F133</f>
        <v>220000</v>
      </c>
      <c r="G132" s="242" t="s">
        <v>459</v>
      </c>
      <c r="H132" s="241">
        <f>H133</f>
        <v>0</v>
      </c>
      <c r="I132" s="241">
        <f t="shared" si="64"/>
        <v>220000</v>
      </c>
      <c r="J132" s="241">
        <f t="shared" si="64"/>
        <v>0</v>
      </c>
      <c r="K132" s="241">
        <f t="shared" si="64"/>
        <v>220000</v>
      </c>
      <c r="M132" s="223"/>
    </row>
    <row r="133" spans="1:13" s="222" customFormat="1" ht="18" customHeight="1" x14ac:dyDescent="0.25">
      <c r="A133" s="236"/>
      <c r="B133" s="237"/>
      <c r="C133" s="238"/>
      <c r="D133" s="239" t="s">
        <v>562</v>
      </c>
      <c r="E133" s="240"/>
      <c r="F133" s="241">
        <f>SUM(F134:F139)</f>
        <v>220000</v>
      </c>
      <c r="G133" s="242" t="s">
        <v>462</v>
      </c>
      <c r="H133" s="241">
        <f>SUM(H134:H139)</f>
        <v>0</v>
      </c>
      <c r="I133" s="241">
        <f t="shared" ref="I133:J133" si="65">SUM(I134:I139)</f>
        <v>220000</v>
      </c>
      <c r="J133" s="241">
        <f t="shared" si="65"/>
        <v>0</v>
      </c>
      <c r="K133" s="241">
        <f t="shared" ref="K133" si="66">SUM(K134:K139)</f>
        <v>220000</v>
      </c>
      <c r="M133" s="223"/>
    </row>
    <row r="134" spans="1:13" s="222" customFormat="1" ht="18" customHeight="1" x14ac:dyDescent="0.25">
      <c r="A134" s="409"/>
      <c r="B134" s="410">
        <v>1</v>
      </c>
      <c r="C134" s="411" t="s">
        <v>702</v>
      </c>
      <c r="D134" s="373" t="s">
        <v>743</v>
      </c>
      <c r="E134" s="412">
        <v>220000</v>
      </c>
      <c r="F134" s="406">
        <f t="shared" ref="F134:F139" si="67">B134*E134</f>
        <v>220000</v>
      </c>
      <c r="G134" s="400"/>
      <c r="H134" s="406"/>
      <c r="I134" s="406">
        <v>220000</v>
      </c>
      <c r="J134" s="406"/>
      <c r="K134" s="408">
        <f t="shared" ref="K134:K139" si="68">H134+I134+J134</f>
        <v>220000</v>
      </c>
      <c r="M134" s="223"/>
    </row>
    <row r="135" spans="1:13" s="222" customFormat="1" ht="18" customHeight="1" x14ac:dyDescent="0.25">
      <c r="A135" s="409"/>
      <c r="B135" s="410"/>
      <c r="C135" s="411"/>
      <c r="D135" s="373"/>
      <c r="E135" s="412"/>
      <c r="F135" s="406">
        <f t="shared" si="67"/>
        <v>0</v>
      </c>
      <c r="G135" s="400"/>
      <c r="H135" s="406"/>
      <c r="I135" s="406"/>
      <c r="J135" s="406"/>
      <c r="K135" s="408">
        <f t="shared" si="68"/>
        <v>0</v>
      </c>
      <c r="M135" s="223"/>
    </row>
    <row r="136" spans="1:13" s="222" customFormat="1" ht="18" customHeight="1" x14ac:dyDescent="0.25">
      <c r="A136" s="409"/>
      <c r="B136" s="410"/>
      <c r="C136" s="411"/>
      <c r="D136" s="373"/>
      <c r="E136" s="412"/>
      <c r="F136" s="406">
        <f t="shared" si="67"/>
        <v>0</v>
      </c>
      <c r="G136" s="400"/>
      <c r="H136" s="406"/>
      <c r="I136" s="406"/>
      <c r="J136" s="406"/>
      <c r="K136" s="408">
        <f t="shared" si="68"/>
        <v>0</v>
      </c>
      <c r="M136" s="223"/>
    </row>
    <row r="137" spans="1:13" s="222" customFormat="1" ht="18" customHeight="1" x14ac:dyDescent="0.25">
      <c r="A137" s="409"/>
      <c r="B137" s="410"/>
      <c r="C137" s="411"/>
      <c r="D137" s="373"/>
      <c r="E137" s="412"/>
      <c r="F137" s="406">
        <f t="shared" si="67"/>
        <v>0</v>
      </c>
      <c r="G137" s="400"/>
      <c r="H137" s="406"/>
      <c r="I137" s="406"/>
      <c r="J137" s="406"/>
      <c r="K137" s="408">
        <f t="shared" si="68"/>
        <v>0</v>
      </c>
      <c r="M137" s="223"/>
    </row>
    <row r="138" spans="1:13" s="222" customFormat="1" ht="18" customHeight="1" x14ac:dyDescent="0.25">
      <c r="A138" s="409"/>
      <c r="B138" s="410"/>
      <c r="C138" s="411"/>
      <c r="D138" s="373"/>
      <c r="E138" s="412"/>
      <c r="F138" s="406">
        <f t="shared" si="67"/>
        <v>0</v>
      </c>
      <c r="G138" s="400"/>
      <c r="H138" s="406"/>
      <c r="I138" s="406"/>
      <c r="J138" s="406"/>
      <c r="K138" s="408">
        <f t="shared" si="68"/>
        <v>0</v>
      </c>
      <c r="M138" s="223"/>
    </row>
    <row r="139" spans="1:13" s="222" customFormat="1" ht="18" customHeight="1" x14ac:dyDescent="0.25">
      <c r="A139" s="409"/>
      <c r="B139" s="410"/>
      <c r="C139" s="411"/>
      <c r="D139" s="373"/>
      <c r="E139" s="412"/>
      <c r="F139" s="406">
        <f t="shared" si="67"/>
        <v>0</v>
      </c>
      <c r="G139" s="400"/>
      <c r="H139" s="406"/>
      <c r="I139" s="406"/>
      <c r="J139" s="406"/>
      <c r="K139" s="408">
        <f t="shared" si="68"/>
        <v>0</v>
      </c>
      <c r="M139" s="223"/>
    </row>
    <row r="140" spans="1:13" s="220" customFormat="1" ht="18" customHeight="1" x14ac:dyDescent="0.25">
      <c r="A140" s="244"/>
      <c r="B140" s="245"/>
      <c r="C140" s="246"/>
      <c r="D140" s="247" t="s">
        <v>466</v>
      </c>
      <c r="E140" s="248"/>
      <c r="F140" s="235">
        <f>F141+F263</f>
        <v>58638000</v>
      </c>
      <c r="G140" s="249" t="s">
        <v>465</v>
      </c>
      <c r="H140" s="235">
        <f>H141+H263</f>
        <v>1200000</v>
      </c>
      <c r="I140" s="235">
        <f t="shared" ref="I140:J140" si="69">I141+I263</f>
        <v>57438000</v>
      </c>
      <c r="J140" s="235">
        <f t="shared" si="69"/>
        <v>0</v>
      </c>
      <c r="K140" s="235">
        <f t="shared" ref="K140" si="70">K141+K263</f>
        <v>58638000</v>
      </c>
      <c r="M140" s="221">
        <f t="shared" si="18"/>
        <v>0</v>
      </c>
    </row>
    <row r="141" spans="1:13" s="220" customFormat="1" ht="18" customHeight="1" x14ac:dyDescent="0.25">
      <c r="A141" s="244"/>
      <c r="B141" s="245"/>
      <c r="C141" s="246"/>
      <c r="D141" s="247" t="s">
        <v>469</v>
      </c>
      <c r="E141" s="248"/>
      <c r="F141" s="235">
        <f>F142+F165</f>
        <v>28400000</v>
      </c>
      <c r="G141" s="249" t="s">
        <v>468</v>
      </c>
      <c r="H141" s="235">
        <f>H142+H165</f>
        <v>200000</v>
      </c>
      <c r="I141" s="235">
        <f t="shared" ref="I141:J141" si="71">I142+I165</f>
        <v>28200000</v>
      </c>
      <c r="J141" s="235">
        <f t="shared" si="71"/>
        <v>0</v>
      </c>
      <c r="K141" s="235">
        <f t="shared" ref="K141" si="72">K142+K165</f>
        <v>28400000</v>
      </c>
      <c r="M141" s="221"/>
    </row>
    <row r="142" spans="1:13" s="222" customFormat="1" ht="25.5" customHeight="1" x14ac:dyDescent="0.25">
      <c r="A142" s="236"/>
      <c r="B142" s="237"/>
      <c r="C142" s="238"/>
      <c r="D142" s="239" t="s">
        <v>564</v>
      </c>
      <c r="E142" s="240"/>
      <c r="F142" s="241">
        <f>F143+F150+F157</f>
        <v>0</v>
      </c>
      <c r="G142" s="242" t="s">
        <v>471</v>
      </c>
      <c r="H142" s="241">
        <f>H143+H150+H157</f>
        <v>0</v>
      </c>
      <c r="I142" s="241">
        <f t="shared" ref="I142:J142" si="73">I143+I150+I157</f>
        <v>0</v>
      </c>
      <c r="J142" s="241">
        <f t="shared" si="73"/>
        <v>0</v>
      </c>
      <c r="K142" s="241">
        <f t="shared" ref="K142" si="74">K143+K150+K157</f>
        <v>0</v>
      </c>
      <c r="M142" s="223"/>
    </row>
    <row r="143" spans="1:13" s="222" customFormat="1" ht="25.5" customHeight="1" x14ac:dyDescent="0.25">
      <c r="A143" s="409"/>
      <c r="B143" s="414"/>
      <c r="C143" s="415"/>
      <c r="D143" s="404" t="s">
        <v>611</v>
      </c>
      <c r="E143" s="416"/>
      <c r="F143" s="407">
        <f>SUM(F144:F149)</f>
        <v>0</v>
      </c>
      <c r="G143" s="326" t="s">
        <v>614</v>
      </c>
      <c r="H143" s="407">
        <f>SUM(H144:H149)</f>
        <v>0</v>
      </c>
      <c r="I143" s="407">
        <f t="shared" ref="I143:J143" si="75">SUM(I144:I149)</f>
        <v>0</v>
      </c>
      <c r="J143" s="407">
        <f t="shared" si="75"/>
        <v>0</v>
      </c>
      <c r="K143" s="407">
        <f t="shared" ref="K143" si="76">SUM(K144:K149)</f>
        <v>0</v>
      </c>
      <c r="M143" s="223"/>
    </row>
    <row r="144" spans="1:13" s="222" customFormat="1" ht="25.5" customHeight="1" x14ac:dyDescent="0.25">
      <c r="A144" s="409"/>
      <c r="B144" s="410"/>
      <c r="C144" s="411"/>
      <c r="D144" s="373"/>
      <c r="E144" s="412"/>
      <c r="F144" s="406">
        <f t="shared" ref="F144:F262" si="77">B144*E144</f>
        <v>0</v>
      </c>
      <c r="G144" s="400"/>
      <c r="H144" s="406"/>
      <c r="I144" s="406"/>
      <c r="J144" s="406"/>
      <c r="K144" s="408">
        <f t="shared" ref="K144:K162" si="78">H144+I144+J144</f>
        <v>0</v>
      </c>
      <c r="M144" s="223"/>
    </row>
    <row r="145" spans="1:13" s="222" customFormat="1" ht="25.5" customHeight="1" x14ac:dyDescent="0.25">
      <c r="A145" s="409"/>
      <c r="B145" s="410"/>
      <c r="C145" s="411"/>
      <c r="D145" s="373"/>
      <c r="E145" s="412"/>
      <c r="F145" s="406">
        <f t="shared" si="77"/>
        <v>0</v>
      </c>
      <c r="G145" s="400"/>
      <c r="H145" s="406"/>
      <c r="I145" s="406"/>
      <c r="J145" s="406"/>
      <c r="K145" s="408">
        <f t="shared" si="78"/>
        <v>0</v>
      </c>
      <c r="M145" s="223"/>
    </row>
    <row r="146" spans="1:13" s="222" customFormat="1" ht="25.5" customHeight="1" x14ac:dyDescent="0.25">
      <c r="A146" s="409"/>
      <c r="B146" s="410"/>
      <c r="C146" s="411"/>
      <c r="D146" s="373"/>
      <c r="E146" s="412"/>
      <c r="F146" s="406">
        <f t="shared" si="77"/>
        <v>0</v>
      </c>
      <c r="G146" s="400"/>
      <c r="H146" s="406"/>
      <c r="I146" s="406"/>
      <c r="J146" s="406"/>
      <c r="K146" s="408">
        <f t="shared" si="78"/>
        <v>0</v>
      </c>
      <c r="M146" s="223"/>
    </row>
    <row r="147" spans="1:13" s="222" customFormat="1" ht="25.5" customHeight="1" x14ac:dyDescent="0.25">
      <c r="A147" s="409"/>
      <c r="B147" s="410"/>
      <c r="C147" s="411"/>
      <c r="D147" s="373"/>
      <c r="E147" s="412"/>
      <c r="F147" s="406">
        <f t="shared" si="77"/>
        <v>0</v>
      </c>
      <c r="G147" s="400"/>
      <c r="H147" s="406"/>
      <c r="I147" s="406"/>
      <c r="J147" s="406"/>
      <c r="K147" s="408">
        <f t="shared" si="78"/>
        <v>0</v>
      </c>
      <c r="M147" s="223"/>
    </row>
    <row r="148" spans="1:13" s="222" customFormat="1" ht="25.5" customHeight="1" x14ac:dyDescent="0.25">
      <c r="A148" s="409"/>
      <c r="B148" s="410"/>
      <c r="C148" s="411"/>
      <c r="D148" s="373"/>
      <c r="E148" s="412"/>
      <c r="F148" s="406">
        <f t="shared" si="77"/>
        <v>0</v>
      </c>
      <c r="G148" s="400"/>
      <c r="H148" s="406"/>
      <c r="I148" s="406"/>
      <c r="J148" s="406"/>
      <c r="K148" s="408">
        <f t="shared" si="78"/>
        <v>0</v>
      </c>
      <c r="M148" s="223"/>
    </row>
    <row r="149" spans="1:13" s="222" customFormat="1" ht="25.5" customHeight="1" x14ac:dyDescent="0.25">
      <c r="A149" s="409"/>
      <c r="B149" s="410"/>
      <c r="C149" s="411"/>
      <c r="D149" s="373"/>
      <c r="E149" s="412"/>
      <c r="F149" s="406">
        <f t="shared" si="77"/>
        <v>0</v>
      </c>
      <c r="G149" s="400"/>
      <c r="H149" s="406"/>
      <c r="I149" s="406"/>
      <c r="J149" s="406"/>
      <c r="K149" s="408">
        <f t="shared" si="78"/>
        <v>0</v>
      </c>
      <c r="M149" s="223"/>
    </row>
    <row r="150" spans="1:13" s="222" customFormat="1" ht="25.5" customHeight="1" x14ac:dyDescent="0.25">
      <c r="A150" s="413"/>
      <c r="B150" s="414"/>
      <c r="C150" s="415"/>
      <c r="D150" s="404" t="s">
        <v>612</v>
      </c>
      <c r="E150" s="416"/>
      <c r="F150" s="407">
        <f>SUM(F151:F156)</f>
        <v>0</v>
      </c>
      <c r="G150" s="326" t="s">
        <v>615</v>
      </c>
      <c r="H150" s="407">
        <f>SUM(H151:H156)</f>
        <v>0</v>
      </c>
      <c r="I150" s="407">
        <f t="shared" ref="I150:K150" si="79">SUM(I151:I156)</f>
        <v>0</v>
      </c>
      <c r="J150" s="407">
        <f t="shared" si="79"/>
        <v>0</v>
      </c>
      <c r="K150" s="407">
        <f t="shared" si="79"/>
        <v>0</v>
      </c>
      <c r="M150" s="223"/>
    </row>
    <row r="151" spans="1:13" s="222" customFormat="1" ht="25.5" customHeight="1" x14ac:dyDescent="0.25">
      <c r="A151" s="409"/>
      <c r="B151" s="410"/>
      <c r="C151" s="411"/>
      <c r="D151" s="373"/>
      <c r="E151" s="412"/>
      <c r="F151" s="406">
        <f t="shared" si="77"/>
        <v>0</v>
      </c>
      <c r="G151" s="400"/>
      <c r="H151" s="406"/>
      <c r="I151" s="406"/>
      <c r="J151" s="406"/>
      <c r="K151" s="408">
        <f t="shared" si="78"/>
        <v>0</v>
      </c>
      <c r="M151" s="223"/>
    </row>
    <row r="152" spans="1:13" s="222" customFormat="1" ht="25.5" customHeight="1" x14ac:dyDescent="0.25">
      <c r="A152" s="409"/>
      <c r="B152" s="410"/>
      <c r="C152" s="411"/>
      <c r="D152" s="373"/>
      <c r="E152" s="412"/>
      <c r="F152" s="406">
        <f t="shared" si="77"/>
        <v>0</v>
      </c>
      <c r="G152" s="400"/>
      <c r="H152" s="406"/>
      <c r="I152" s="406"/>
      <c r="J152" s="406"/>
      <c r="K152" s="408">
        <f t="shared" si="78"/>
        <v>0</v>
      </c>
      <c r="M152" s="223"/>
    </row>
    <row r="153" spans="1:13" s="222" customFormat="1" ht="25.5" customHeight="1" x14ac:dyDescent="0.25">
      <c r="A153" s="409"/>
      <c r="B153" s="410"/>
      <c r="C153" s="411"/>
      <c r="D153" s="373"/>
      <c r="E153" s="412"/>
      <c r="F153" s="406">
        <f t="shared" si="77"/>
        <v>0</v>
      </c>
      <c r="G153" s="400"/>
      <c r="H153" s="406"/>
      <c r="I153" s="406"/>
      <c r="J153" s="406"/>
      <c r="K153" s="408">
        <f t="shared" si="78"/>
        <v>0</v>
      </c>
      <c r="M153" s="223"/>
    </row>
    <row r="154" spans="1:13" s="222" customFormat="1" ht="25.5" customHeight="1" x14ac:dyDescent="0.25">
      <c r="A154" s="409"/>
      <c r="B154" s="410"/>
      <c r="C154" s="411"/>
      <c r="D154" s="373"/>
      <c r="E154" s="412"/>
      <c r="F154" s="406">
        <f t="shared" si="77"/>
        <v>0</v>
      </c>
      <c r="G154" s="400"/>
      <c r="H154" s="406"/>
      <c r="I154" s="406"/>
      <c r="J154" s="406"/>
      <c r="K154" s="408">
        <f t="shared" si="78"/>
        <v>0</v>
      </c>
      <c r="M154" s="223"/>
    </row>
    <row r="155" spans="1:13" s="222" customFormat="1" ht="25.5" customHeight="1" x14ac:dyDescent="0.25">
      <c r="A155" s="409"/>
      <c r="B155" s="410"/>
      <c r="C155" s="411"/>
      <c r="D155" s="373"/>
      <c r="E155" s="412"/>
      <c r="F155" s="406">
        <f t="shared" si="77"/>
        <v>0</v>
      </c>
      <c r="G155" s="400"/>
      <c r="H155" s="406"/>
      <c r="I155" s="406"/>
      <c r="J155" s="406"/>
      <c r="K155" s="408">
        <f t="shared" si="78"/>
        <v>0</v>
      </c>
      <c r="M155" s="223"/>
    </row>
    <row r="156" spans="1:13" s="222" customFormat="1" ht="25.5" customHeight="1" x14ac:dyDescent="0.25">
      <c r="A156" s="409"/>
      <c r="B156" s="410"/>
      <c r="C156" s="411"/>
      <c r="D156" s="373"/>
      <c r="E156" s="412"/>
      <c r="F156" s="406">
        <f t="shared" si="77"/>
        <v>0</v>
      </c>
      <c r="G156" s="400"/>
      <c r="H156" s="406"/>
      <c r="I156" s="406"/>
      <c r="J156" s="406"/>
      <c r="K156" s="408">
        <f t="shared" si="78"/>
        <v>0</v>
      </c>
      <c r="M156" s="223"/>
    </row>
    <row r="157" spans="1:13" s="222" customFormat="1" ht="25.5" customHeight="1" x14ac:dyDescent="0.25">
      <c r="A157" s="413"/>
      <c r="B157" s="414"/>
      <c r="C157" s="415"/>
      <c r="D157" s="404" t="s">
        <v>613</v>
      </c>
      <c r="E157" s="416"/>
      <c r="F157" s="407">
        <f>SUM(F158:F164)</f>
        <v>0</v>
      </c>
      <c r="G157" s="326" t="s">
        <v>616</v>
      </c>
      <c r="H157" s="407">
        <f>SUM(H158:H164)</f>
        <v>0</v>
      </c>
      <c r="I157" s="407">
        <f t="shared" ref="I157:K157" si="80">SUM(I158:I164)</f>
        <v>0</v>
      </c>
      <c r="J157" s="407">
        <f t="shared" si="80"/>
        <v>0</v>
      </c>
      <c r="K157" s="407">
        <f t="shared" si="80"/>
        <v>0</v>
      </c>
      <c r="L157" s="336"/>
      <c r="M157" s="223"/>
    </row>
    <row r="158" spans="1:13" s="222" customFormat="1" ht="25.5" customHeight="1" x14ac:dyDescent="0.25">
      <c r="A158" s="409"/>
      <c r="B158" s="410"/>
      <c r="C158" s="411"/>
      <c r="D158" s="373"/>
      <c r="E158" s="412"/>
      <c r="F158" s="406">
        <f t="shared" si="77"/>
        <v>0</v>
      </c>
      <c r="G158" s="400"/>
      <c r="H158" s="406"/>
      <c r="I158" s="406"/>
      <c r="J158" s="406"/>
      <c r="K158" s="408">
        <f t="shared" si="78"/>
        <v>0</v>
      </c>
      <c r="M158" s="223"/>
    </row>
    <row r="159" spans="1:13" s="222" customFormat="1" ht="25.5" customHeight="1" x14ac:dyDescent="0.25">
      <c r="A159" s="409"/>
      <c r="B159" s="410"/>
      <c r="C159" s="411"/>
      <c r="D159" s="373"/>
      <c r="E159" s="412"/>
      <c r="F159" s="406">
        <f t="shared" si="77"/>
        <v>0</v>
      </c>
      <c r="G159" s="400"/>
      <c r="H159" s="406"/>
      <c r="I159" s="406"/>
      <c r="J159" s="406"/>
      <c r="K159" s="408">
        <f t="shared" si="78"/>
        <v>0</v>
      </c>
      <c r="M159" s="223"/>
    </row>
    <row r="160" spans="1:13" s="222" customFormat="1" ht="25.5" customHeight="1" x14ac:dyDescent="0.25">
      <c r="A160" s="409"/>
      <c r="B160" s="410"/>
      <c r="C160" s="411"/>
      <c r="D160" s="373"/>
      <c r="E160" s="412"/>
      <c r="F160" s="406">
        <f t="shared" si="77"/>
        <v>0</v>
      </c>
      <c r="G160" s="400"/>
      <c r="H160" s="406"/>
      <c r="I160" s="406"/>
      <c r="J160" s="406"/>
      <c r="K160" s="408">
        <f t="shared" si="78"/>
        <v>0</v>
      </c>
      <c r="M160" s="223"/>
    </row>
    <row r="161" spans="1:13" s="222" customFormat="1" ht="25.5" customHeight="1" x14ac:dyDescent="0.25">
      <c r="A161" s="409"/>
      <c r="B161" s="410"/>
      <c r="C161" s="411"/>
      <c r="D161" s="373"/>
      <c r="E161" s="412"/>
      <c r="F161" s="406">
        <f t="shared" si="77"/>
        <v>0</v>
      </c>
      <c r="G161" s="400"/>
      <c r="H161" s="406"/>
      <c r="I161" s="406"/>
      <c r="J161" s="406"/>
      <c r="K161" s="408">
        <f t="shared" si="78"/>
        <v>0</v>
      </c>
      <c r="M161" s="223"/>
    </row>
    <row r="162" spans="1:13" s="222" customFormat="1" ht="25.5" customHeight="1" x14ac:dyDescent="0.25">
      <c r="A162" s="409"/>
      <c r="B162" s="410"/>
      <c r="C162" s="411"/>
      <c r="D162" s="373"/>
      <c r="E162" s="412"/>
      <c r="F162" s="406">
        <f t="shared" si="77"/>
        <v>0</v>
      </c>
      <c r="G162" s="400"/>
      <c r="H162" s="406"/>
      <c r="I162" s="406"/>
      <c r="J162" s="406"/>
      <c r="K162" s="408">
        <f t="shared" si="78"/>
        <v>0</v>
      </c>
      <c r="M162" s="223"/>
    </row>
    <row r="163" spans="1:13" s="222" customFormat="1" ht="25.5" customHeight="1" x14ac:dyDescent="0.25">
      <c r="A163" s="409"/>
      <c r="B163" s="410"/>
      <c r="C163" s="411"/>
      <c r="D163" s="373"/>
      <c r="E163" s="412"/>
      <c r="F163" s="406">
        <f t="shared" si="77"/>
        <v>0</v>
      </c>
      <c r="G163" s="400"/>
      <c r="H163" s="406"/>
      <c r="I163" s="406"/>
      <c r="J163" s="406"/>
      <c r="K163" s="408">
        <f t="shared" ref="K163:K262" si="81">H163+I163+J163</f>
        <v>0</v>
      </c>
      <c r="M163" s="223"/>
    </row>
    <row r="164" spans="1:13" s="222" customFormat="1" ht="25.5" customHeight="1" x14ac:dyDescent="0.25">
      <c r="A164" s="409"/>
      <c r="B164" s="410"/>
      <c r="C164" s="411"/>
      <c r="D164" s="373"/>
      <c r="E164" s="412"/>
      <c r="F164" s="406">
        <f t="shared" si="77"/>
        <v>0</v>
      </c>
      <c r="G164" s="400"/>
      <c r="H164" s="406"/>
      <c r="I164" s="406"/>
      <c r="J164" s="406"/>
      <c r="K164" s="408">
        <f t="shared" si="81"/>
        <v>0</v>
      </c>
      <c r="M164" s="223"/>
    </row>
    <row r="165" spans="1:13" s="222" customFormat="1" ht="23.25" x14ac:dyDescent="0.25">
      <c r="A165" s="236"/>
      <c r="B165" s="237"/>
      <c r="C165" s="238"/>
      <c r="D165" s="239" t="s">
        <v>652</v>
      </c>
      <c r="E165" s="240"/>
      <c r="F165" s="241">
        <f>F166+F226</f>
        <v>28400000</v>
      </c>
      <c r="G165" s="242" t="s">
        <v>474</v>
      </c>
      <c r="H165" s="241">
        <f>H166+H226</f>
        <v>200000</v>
      </c>
      <c r="I165" s="241">
        <f t="shared" ref="I165:J165" si="82">I166+I226</f>
        <v>28200000</v>
      </c>
      <c r="J165" s="241">
        <f t="shared" si="82"/>
        <v>0</v>
      </c>
      <c r="K165" s="241">
        <f t="shared" ref="K165" si="83">K166+K226</f>
        <v>28400000</v>
      </c>
      <c r="M165" s="223"/>
    </row>
    <row r="166" spans="1:13" s="222" customFormat="1" x14ac:dyDescent="0.25">
      <c r="A166" s="321"/>
      <c r="B166" s="322"/>
      <c r="C166" s="323"/>
      <c r="D166" s="335" t="s">
        <v>653</v>
      </c>
      <c r="E166" s="320"/>
      <c r="F166" s="324">
        <f>F167+F175+F183++F193+F201+F210+F220</f>
        <v>9480000</v>
      </c>
      <c r="G166" s="325" t="s">
        <v>645</v>
      </c>
      <c r="H166" s="324">
        <f>H167+H175+H183++H193+H201+H210+H220</f>
        <v>0</v>
      </c>
      <c r="I166" s="324">
        <f t="shared" ref="I166:J166" si="84">I167+I175+I183++I193+I201+I210+I220</f>
        <v>9480000</v>
      </c>
      <c r="J166" s="324">
        <f t="shared" si="84"/>
        <v>0</v>
      </c>
      <c r="K166" s="324">
        <f t="shared" ref="K166" si="85">K167+K175+K183++K193+K201+K210+K220</f>
        <v>9480000</v>
      </c>
      <c r="M166" s="223"/>
    </row>
    <row r="167" spans="1:13" s="222" customFormat="1" x14ac:dyDescent="0.25">
      <c r="A167" s="413"/>
      <c r="B167" s="414"/>
      <c r="C167" s="415"/>
      <c r="D167" s="405" t="s">
        <v>164</v>
      </c>
      <c r="E167" s="416"/>
      <c r="F167" s="407">
        <f>SUM(F168:F174)</f>
        <v>0</v>
      </c>
      <c r="G167" s="326" t="s">
        <v>654</v>
      </c>
      <c r="H167" s="407">
        <f>SUM(H168:H174)</f>
        <v>0</v>
      </c>
      <c r="I167" s="407">
        <f t="shared" ref="I167:J167" si="86">SUM(I168:I174)</f>
        <v>0</v>
      </c>
      <c r="J167" s="407">
        <f t="shared" si="86"/>
        <v>0</v>
      </c>
      <c r="K167" s="407">
        <f t="shared" ref="K167" si="87">SUM(K168:K174)</f>
        <v>0</v>
      </c>
      <c r="M167" s="223"/>
    </row>
    <row r="168" spans="1:13" s="222" customFormat="1" x14ac:dyDescent="0.25">
      <c r="A168" s="409"/>
      <c r="B168" s="410"/>
      <c r="C168" s="411"/>
      <c r="D168" s="373"/>
      <c r="E168" s="412"/>
      <c r="F168" s="406">
        <f t="shared" si="77"/>
        <v>0</v>
      </c>
      <c r="G168" s="400"/>
      <c r="H168" s="406"/>
      <c r="I168" s="406"/>
      <c r="J168" s="406"/>
      <c r="K168" s="408">
        <f t="shared" ref="K168:K225" si="88">H168+I168+J168</f>
        <v>0</v>
      </c>
      <c r="M168" s="223"/>
    </row>
    <row r="169" spans="1:13" s="222" customFormat="1" x14ac:dyDescent="0.25">
      <c r="A169" s="409"/>
      <c r="B169" s="410"/>
      <c r="C169" s="411"/>
      <c r="D169" s="373"/>
      <c r="E169" s="412"/>
      <c r="F169" s="406">
        <f t="shared" si="77"/>
        <v>0</v>
      </c>
      <c r="G169" s="400"/>
      <c r="H169" s="406"/>
      <c r="I169" s="406"/>
      <c r="J169" s="406"/>
      <c r="K169" s="408">
        <f t="shared" si="88"/>
        <v>0</v>
      </c>
      <c r="M169" s="223"/>
    </row>
    <row r="170" spans="1:13" s="222" customFormat="1" x14ac:dyDescent="0.25">
      <c r="A170" s="409"/>
      <c r="B170" s="410"/>
      <c r="C170" s="411"/>
      <c r="D170" s="373"/>
      <c r="E170" s="412"/>
      <c r="F170" s="406">
        <f t="shared" si="77"/>
        <v>0</v>
      </c>
      <c r="G170" s="400"/>
      <c r="H170" s="406"/>
      <c r="I170" s="406"/>
      <c r="J170" s="406"/>
      <c r="K170" s="408">
        <f t="shared" si="88"/>
        <v>0</v>
      </c>
      <c r="M170" s="223"/>
    </row>
    <row r="171" spans="1:13" s="222" customFormat="1" x14ac:dyDescent="0.25">
      <c r="A171" s="409"/>
      <c r="B171" s="410"/>
      <c r="C171" s="411"/>
      <c r="D171" s="373"/>
      <c r="E171" s="412"/>
      <c r="F171" s="406">
        <f t="shared" si="77"/>
        <v>0</v>
      </c>
      <c r="G171" s="400"/>
      <c r="H171" s="406"/>
      <c r="I171" s="406"/>
      <c r="J171" s="406"/>
      <c r="K171" s="408">
        <f t="shared" si="88"/>
        <v>0</v>
      </c>
      <c r="M171" s="223"/>
    </row>
    <row r="172" spans="1:13" s="222" customFormat="1" x14ac:dyDescent="0.25">
      <c r="A172" s="409"/>
      <c r="B172" s="410"/>
      <c r="C172" s="411"/>
      <c r="D172" s="373"/>
      <c r="E172" s="412"/>
      <c r="F172" s="406">
        <f t="shared" si="77"/>
        <v>0</v>
      </c>
      <c r="G172" s="400"/>
      <c r="H172" s="406"/>
      <c r="I172" s="406"/>
      <c r="J172" s="406"/>
      <c r="K172" s="408">
        <f t="shared" si="88"/>
        <v>0</v>
      </c>
      <c r="M172" s="223"/>
    </row>
    <row r="173" spans="1:13" s="222" customFormat="1" x14ac:dyDescent="0.25">
      <c r="A173" s="409"/>
      <c r="B173" s="410"/>
      <c r="C173" s="411"/>
      <c r="D173" s="373"/>
      <c r="E173" s="412"/>
      <c r="F173" s="406">
        <f t="shared" si="77"/>
        <v>0</v>
      </c>
      <c r="G173" s="400"/>
      <c r="H173" s="406"/>
      <c r="I173" s="406"/>
      <c r="J173" s="406"/>
      <c r="K173" s="408">
        <f t="shared" si="88"/>
        <v>0</v>
      </c>
      <c r="M173" s="223"/>
    </row>
    <row r="174" spans="1:13" s="222" customFormat="1" x14ac:dyDescent="0.25">
      <c r="A174" s="409"/>
      <c r="B174" s="410"/>
      <c r="C174" s="411"/>
      <c r="D174" s="373"/>
      <c r="E174" s="412"/>
      <c r="F174" s="406">
        <f t="shared" si="77"/>
        <v>0</v>
      </c>
      <c r="G174" s="400"/>
      <c r="H174" s="406"/>
      <c r="I174" s="406"/>
      <c r="J174" s="406"/>
      <c r="K174" s="408">
        <f t="shared" si="88"/>
        <v>0</v>
      </c>
      <c r="M174" s="223"/>
    </row>
    <row r="175" spans="1:13" s="222" customFormat="1" x14ac:dyDescent="0.25">
      <c r="A175" s="413"/>
      <c r="B175" s="414"/>
      <c r="C175" s="415"/>
      <c r="D175" s="405" t="s">
        <v>165</v>
      </c>
      <c r="E175" s="416"/>
      <c r="F175" s="407">
        <f>SUM(F176:F182)</f>
        <v>3640000</v>
      </c>
      <c r="G175" s="326" t="s">
        <v>655</v>
      </c>
      <c r="H175" s="407">
        <f>SUM(H176:H182)</f>
        <v>0</v>
      </c>
      <c r="I175" s="407">
        <f t="shared" ref="I175:K175" si="89">SUM(I176:I182)</f>
        <v>3640000</v>
      </c>
      <c r="J175" s="407">
        <f t="shared" si="89"/>
        <v>0</v>
      </c>
      <c r="K175" s="407">
        <f t="shared" si="89"/>
        <v>3640000</v>
      </c>
      <c r="M175" s="223"/>
    </row>
    <row r="176" spans="1:13" s="222" customFormat="1" x14ac:dyDescent="0.25">
      <c r="A176" s="409"/>
      <c r="B176" s="410">
        <v>70</v>
      </c>
      <c r="C176" s="411" t="s">
        <v>696</v>
      </c>
      <c r="D176" s="373" t="s">
        <v>720</v>
      </c>
      <c r="E176" s="412">
        <v>33000</v>
      </c>
      <c r="F176" s="406">
        <f t="shared" si="77"/>
        <v>2310000</v>
      </c>
      <c r="G176" s="400"/>
      <c r="H176" s="406"/>
      <c r="I176" s="406">
        <v>2310000</v>
      </c>
      <c r="J176" s="406"/>
      <c r="K176" s="408">
        <f t="shared" si="88"/>
        <v>2310000</v>
      </c>
      <c r="M176" s="223"/>
    </row>
    <row r="177" spans="1:13" s="222" customFormat="1" x14ac:dyDescent="0.25">
      <c r="A177" s="409"/>
      <c r="B177" s="410">
        <v>70</v>
      </c>
      <c r="C177" s="411" t="s">
        <v>691</v>
      </c>
      <c r="D177" s="373" t="s">
        <v>721</v>
      </c>
      <c r="E177" s="412">
        <v>8500</v>
      </c>
      <c r="F177" s="406">
        <f t="shared" si="77"/>
        <v>595000</v>
      </c>
      <c r="G177" s="400"/>
      <c r="H177" s="406"/>
      <c r="I177" s="406">
        <v>595000</v>
      </c>
      <c r="J177" s="406"/>
      <c r="K177" s="408">
        <f t="shared" si="88"/>
        <v>595000</v>
      </c>
      <c r="M177" s="223"/>
    </row>
    <row r="178" spans="1:13" s="222" customFormat="1" x14ac:dyDescent="0.25">
      <c r="A178" s="409"/>
      <c r="B178" s="410">
        <v>40</v>
      </c>
      <c r="C178" s="411" t="s">
        <v>691</v>
      </c>
      <c r="D178" s="373" t="s">
        <v>722</v>
      </c>
      <c r="E178" s="412">
        <v>6000</v>
      </c>
      <c r="F178" s="406">
        <f t="shared" si="77"/>
        <v>240000</v>
      </c>
      <c r="G178" s="400"/>
      <c r="H178" s="406"/>
      <c r="I178" s="406">
        <v>240000</v>
      </c>
      <c r="J178" s="406"/>
      <c r="K178" s="408">
        <f t="shared" si="88"/>
        <v>240000</v>
      </c>
      <c r="M178" s="223"/>
    </row>
    <row r="179" spans="1:13" s="222" customFormat="1" x14ac:dyDescent="0.25">
      <c r="A179" s="409"/>
      <c r="B179" s="410">
        <v>90</v>
      </c>
      <c r="C179" s="411" t="s">
        <v>691</v>
      </c>
      <c r="D179" s="373" t="s">
        <v>723</v>
      </c>
      <c r="E179" s="412">
        <v>5500</v>
      </c>
      <c r="F179" s="406">
        <f t="shared" si="77"/>
        <v>495000</v>
      </c>
      <c r="G179" s="400"/>
      <c r="H179" s="406"/>
      <c r="I179" s="406">
        <v>495000</v>
      </c>
      <c r="J179" s="406"/>
      <c r="K179" s="408">
        <f t="shared" si="88"/>
        <v>495000</v>
      </c>
      <c r="M179" s="223"/>
    </row>
    <row r="180" spans="1:13" s="222" customFormat="1" x14ac:dyDescent="0.25">
      <c r="A180" s="409"/>
      <c r="B180" s="410"/>
      <c r="C180" s="411"/>
      <c r="D180" s="373"/>
      <c r="E180" s="412"/>
      <c r="F180" s="406">
        <f t="shared" si="77"/>
        <v>0</v>
      </c>
      <c r="G180" s="400"/>
      <c r="H180" s="406"/>
      <c r="I180" s="406"/>
      <c r="J180" s="406"/>
      <c r="K180" s="408">
        <f t="shared" si="88"/>
        <v>0</v>
      </c>
      <c r="M180" s="223"/>
    </row>
    <row r="181" spans="1:13" s="222" customFormat="1" x14ac:dyDescent="0.25">
      <c r="A181" s="409"/>
      <c r="B181" s="410"/>
      <c r="C181" s="411"/>
      <c r="D181" s="373"/>
      <c r="E181" s="412"/>
      <c r="F181" s="406">
        <f t="shared" si="77"/>
        <v>0</v>
      </c>
      <c r="G181" s="400"/>
      <c r="H181" s="406"/>
      <c r="I181" s="406"/>
      <c r="J181" s="406"/>
      <c r="K181" s="408">
        <f t="shared" si="88"/>
        <v>0</v>
      </c>
      <c r="M181" s="223"/>
    </row>
    <row r="182" spans="1:13" s="222" customFormat="1" x14ac:dyDescent="0.25">
      <c r="A182" s="409"/>
      <c r="B182" s="410"/>
      <c r="C182" s="411"/>
      <c r="D182" s="373"/>
      <c r="E182" s="412"/>
      <c r="F182" s="406">
        <f t="shared" si="77"/>
        <v>0</v>
      </c>
      <c r="G182" s="400"/>
      <c r="H182" s="406"/>
      <c r="I182" s="406"/>
      <c r="J182" s="406"/>
      <c r="K182" s="408">
        <f t="shared" si="88"/>
        <v>0</v>
      </c>
      <c r="M182" s="223"/>
    </row>
    <row r="183" spans="1:13" s="222" customFormat="1" x14ac:dyDescent="0.25">
      <c r="A183" s="413"/>
      <c r="B183" s="414"/>
      <c r="C183" s="415"/>
      <c r="D183" s="405" t="s">
        <v>167</v>
      </c>
      <c r="E183" s="416"/>
      <c r="F183" s="407">
        <f>SUM(F184:F192)</f>
        <v>0</v>
      </c>
      <c r="G183" s="326" t="s">
        <v>656</v>
      </c>
      <c r="H183" s="407">
        <f>SUM(H184:H192)</f>
        <v>0</v>
      </c>
      <c r="I183" s="407">
        <f t="shared" ref="I183:K183" si="90">SUM(I184:I192)</f>
        <v>0</v>
      </c>
      <c r="J183" s="407">
        <f t="shared" si="90"/>
        <v>0</v>
      </c>
      <c r="K183" s="407">
        <f t="shared" si="90"/>
        <v>0</v>
      </c>
      <c r="M183" s="223"/>
    </row>
    <row r="184" spans="1:13" s="222" customFormat="1" x14ac:dyDescent="0.25">
      <c r="A184" s="409"/>
      <c r="B184" s="410"/>
      <c r="C184" s="411"/>
      <c r="D184" s="373"/>
      <c r="E184" s="412"/>
      <c r="F184" s="406">
        <f t="shared" si="77"/>
        <v>0</v>
      </c>
      <c r="G184" s="400"/>
      <c r="H184" s="406"/>
      <c r="I184" s="406"/>
      <c r="J184" s="406"/>
      <c r="K184" s="408">
        <f t="shared" si="88"/>
        <v>0</v>
      </c>
      <c r="M184" s="223"/>
    </row>
    <row r="185" spans="1:13" s="222" customFormat="1" x14ac:dyDescent="0.25">
      <c r="A185" s="409"/>
      <c r="B185" s="410"/>
      <c r="C185" s="411"/>
      <c r="D185" s="373"/>
      <c r="E185" s="412"/>
      <c r="F185" s="406">
        <f t="shared" si="77"/>
        <v>0</v>
      </c>
      <c r="G185" s="400"/>
      <c r="H185" s="406"/>
      <c r="I185" s="406"/>
      <c r="J185" s="406"/>
      <c r="K185" s="408">
        <f t="shared" si="88"/>
        <v>0</v>
      </c>
      <c r="M185" s="223"/>
    </row>
    <row r="186" spans="1:13" s="222" customFormat="1" x14ac:dyDescent="0.25">
      <c r="A186" s="409"/>
      <c r="B186" s="410"/>
      <c r="C186" s="411"/>
      <c r="D186" s="373"/>
      <c r="E186" s="412"/>
      <c r="F186" s="406">
        <f t="shared" si="77"/>
        <v>0</v>
      </c>
      <c r="G186" s="400"/>
      <c r="H186" s="406"/>
      <c r="I186" s="406"/>
      <c r="J186" s="406"/>
      <c r="K186" s="408">
        <f t="shared" si="88"/>
        <v>0</v>
      </c>
      <c r="M186" s="223"/>
    </row>
    <row r="187" spans="1:13" s="222" customFormat="1" x14ac:dyDescent="0.25">
      <c r="A187" s="409"/>
      <c r="B187" s="410"/>
      <c r="C187" s="411"/>
      <c r="D187" s="373"/>
      <c r="E187" s="412"/>
      <c r="F187" s="406">
        <f t="shared" si="77"/>
        <v>0</v>
      </c>
      <c r="G187" s="400"/>
      <c r="H187" s="406"/>
      <c r="I187" s="406"/>
      <c r="J187" s="406"/>
      <c r="K187" s="408">
        <f t="shared" si="88"/>
        <v>0</v>
      </c>
      <c r="M187" s="223"/>
    </row>
    <row r="188" spans="1:13" s="222" customFormat="1" x14ac:dyDescent="0.25">
      <c r="A188" s="409"/>
      <c r="B188" s="410"/>
      <c r="C188" s="411"/>
      <c r="D188" s="373"/>
      <c r="E188" s="412"/>
      <c r="F188" s="406">
        <f t="shared" si="77"/>
        <v>0</v>
      </c>
      <c r="G188" s="400"/>
      <c r="H188" s="406"/>
      <c r="I188" s="406"/>
      <c r="J188" s="406"/>
      <c r="K188" s="408">
        <f t="shared" si="88"/>
        <v>0</v>
      </c>
      <c r="M188" s="223"/>
    </row>
    <row r="189" spans="1:13" s="222" customFormat="1" x14ac:dyDescent="0.25">
      <c r="A189" s="409"/>
      <c r="B189" s="410"/>
      <c r="C189" s="411"/>
      <c r="D189" s="373"/>
      <c r="E189" s="412"/>
      <c r="F189" s="406">
        <f t="shared" si="77"/>
        <v>0</v>
      </c>
      <c r="G189" s="400"/>
      <c r="H189" s="406"/>
      <c r="I189" s="406"/>
      <c r="J189" s="406"/>
      <c r="K189" s="408">
        <f t="shared" si="88"/>
        <v>0</v>
      </c>
      <c r="M189" s="223"/>
    </row>
    <row r="190" spans="1:13" s="222" customFormat="1" x14ac:dyDescent="0.25">
      <c r="A190" s="409"/>
      <c r="B190" s="410"/>
      <c r="C190" s="411"/>
      <c r="D190" s="373"/>
      <c r="E190" s="412"/>
      <c r="F190" s="406">
        <f t="shared" si="77"/>
        <v>0</v>
      </c>
      <c r="G190" s="400"/>
      <c r="H190" s="406"/>
      <c r="I190" s="406"/>
      <c r="J190" s="406"/>
      <c r="K190" s="408">
        <f t="shared" si="88"/>
        <v>0</v>
      </c>
      <c r="M190" s="223"/>
    </row>
    <row r="191" spans="1:13" s="222" customFormat="1" x14ac:dyDescent="0.25">
      <c r="A191" s="409"/>
      <c r="B191" s="410"/>
      <c r="C191" s="411"/>
      <c r="D191" s="373"/>
      <c r="E191" s="412"/>
      <c r="F191" s="406">
        <f t="shared" si="77"/>
        <v>0</v>
      </c>
      <c r="G191" s="400"/>
      <c r="H191" s="406"/>
      <c r="I191" s="406"/>
      <c r="J191" s="406"/>
      <c r="K191" s="408">
        <f t="shared" si="88"/>
        <v>0</v>
      </c>
      <c r="M191" s="223"/>
    </row>
    <row r="192" spans="1:13" s="222" customFormat="1" x14ac:dyDescent="0.25">
      <c r="A192" s="409"/>
      <c r="B192" s="410"/>
      <c r="C192" s="411"/>
      <c r="D192" s="373"/>
      <c r="E192" s="412"/>
      <c r="F192" s="406">
        <f t="shared" si="77"/>
        <v>0</v>
      </c>
      <c r="G192" s="400"/>
      <c r="H192" s="406"/>
      <c r="I192" s="406"/>
      <c r="J192" s="406"/>
      <c r="K192" s="408">
        <f t="shared" si="88"/>
        <v>0</v>
      </c>
      <c r="M192" s="223"/>
    </row>
    <row r="193" spans="1:13" s="222" customFormat="1" x14ac:dyDescent="0.25">
      <c r="A193" s="413"/>
      <c r="B193" s="414"/>
      <c r="C193" s="415"/>
      <c r="D193" s="405" t="s">
        <v>169</v>
      </c>
      <c r="E193" s="416"/>
      <c r="F193" s="407">
        <f>SUM(F194:F200)</f>
        <v>640000</v>
      </c>
      <c r="G193" s="326" t="s">
        <v>657</v>
      </c>
      <c r="H193" s="407">
        <f>SUM(H194:H200)</f>
        <v>0</v>
      </c>
      <c r="I193" s="407">
        <f t="shared" ref="I193:K193" si="91">SUM(I194:I200)</f>
        <v>640000</v>
      </c>
      <c r="J193" s="407">
        <f t="shared" si="91"/>
        <v>0</v>
      </c>
      <c r="K193" s="407">
        <f t="shared" si="91"/>
        <v>640000</v>
      </c>
      <c r="M193" s="223"/>
    </row>
    <row r="194" spans="1:13" s="222" customFormat="1" x14ac:dyDescent="0.25">
      <c r="A194" s="409"/>
      <c r="B194" s="410">
        <v>4</v>
      </c>
      <c r="C194" s="411" t="s">
        <v>691</v>
      </c>
      <c r="D194" s="373" t="s">
        <v>724</v>
      </c>
      <c r="E194" s="412">
        <v>60000</v>
      </c>
      <c r="F194" s="406">
        <f t="shared" si="77"/>
        <v>240000</v>
      </c>
      <c r="G194" s="400"/>
      <c r="H194" s="406"/>
      <c r="I194" s="406">
        <v>240000</v>
      </c>
      <c r="J194" s="406"/>
      <c r="K194" s="408">
        <f t="shared" si="88"/>
        <v>240000</v>
      </c>
      <c r="M194" s="223"/>
    </row>
    <row r="195" spans="1:13" s="222" customFormat="1" x14ac:dyDescent="0.25">
      <c r="A195" s="409"/>
      <c r="B195" s="410">
        <v>4</v>
      </c>
      <c r="C195" s="411" t="s">
        <v>725</v>
      </c>
      <c r="D195" s="373" t="s">
        <v>726</v>
      </c>
      <c r="E195" s="412">
        <v>100000</v>
      </c>
      <c r="F195" s="406">
        <f t="shared" si="77"/>
        <v>400000</v>
      </c>
      <c r="G195" s="400"/>
      <c r="H195" s="406"/>
      <c r="I195" s="406">
        <v>400000</v>
      </c>
      <c r="J195" s="406"/>
      <c r="K195" s="408">
        <f t="shared" si="88"/>
        <v>400000</v>
      </c>
      <c r="M195" s="223"/>
    </row>
    <row r="196" spans="1:13" s="222" customFormat="1" x14ac:dyDescent="0.25">
      <c r="A196" s="409"/>
      <c r="B196" s="410"/>
      <c r="C196" s="411"/>
      <c r="D196" s="373"/>
      <c r="E196" s="412"/>
      <c r="F196" s="406">
        <f t="shared" si="77"/>
        <v>0</v>
      </c>
      <c r="G196" s="400"/>
      <c r="H196" s="406"/>
      <c r="I196" s="406"/>
      <c r="J196" s="406"/>
      <c r="K196" s="408">
        <f t="shared" si="88"/>
        <v>0</v>
      </c>
      <c r="M196" s="223"/>
    </row>
    <row r="197" spans="1:13" s="222" customFormat="1" x14ac:dyDescent="0.25">
      <c r="A197" s="409"/>
      <c r="B197" s="410"/>
      <c r="C197" s="411"/>
      <c r="D197" s="373"/>
      <c r="E197" s="412"/>
      <c r="F197" s="406">
        <f t="shared" si="77"/>
        <v>0</v>
      </c>
      <c r="G197" s="400"/>
      <c r="H197" s="406"/>
      <c r="I197" s="406"/>
      <c r="J197" s="406"/>
      <c r="K197" s="408">
        <f t="shared" si="88"/>
        <v>0</v>
      </c>
      <c r="M197" s="223"/>
    </row>
    <row r="198" spans="1:13" s="222" customFormat="1" x14ac:dyDescent="0.25">
      <c r="A198" s="409"/>
      <c r="B198" s="410"/>
      <c r="C198" s="411"/>
      <c r="D198" s="373"/>
      <c r="E198" s="412"/>
      <c r="F198" s="406">
        <f t="shared" si="77"/>
        <v>0</v>
      </c>
      <c r="G198" s="400"/>
      <c r="H198" s="406"/>
      <c r="I198" s="406"/>
      <c r="J198" s="406"/>
      <c r="K198" s="408">
        <f t="shared" si="88"/>
        <v>0</v>
      </c>
      <c r="M198" s="223"/>
    </row>
    <row r="199" spans="1:13" s="222" customFormat="1" x14ac:dyDescent="0.25">
      <c r="A199" s="409"/>
      <c r="B199" s="410"/>
      <c r="C199" s="411"/>
      <c r="D199" s="373"/>
      <c r="E199" s="412"/>
      <c r="F199" s="406">
        <f t="shared" si="77"/>
        <v>0</v>
      </c>
      <c r="G199" s="400"/>
      <c r="H199" s="406"/>
      <c r="I199" s="406"/>
      <c r="J199" s="406"/>
      <c r="K199" s="408">
        <f t="shared" si="88"/>
        <v>0</v>
      </c>
      <c r="M199" s="223"/>
    </row>
    <row r="200" spans="1:13" s="222" customFormat="1" x14ac:dyDescent="0.25">
      <c r="A200" s="409"/>
      <c r="B200" s="410"/>
      <c r="C200" s="411"/>
      <c r="D200" s="373"/>
      <c r="E200" s="412"/>
      <c r="F200" s="406">
        <f t="shared" si="77"/>
        <v>0</v>
      </c>
      <c r="G200" s="400"/>
      <c r="H200" s="406"/>
      <c r="I200" s="406"/>
      <c r="J200" s="406"/>
      <c r="K200" s="408">
        <f t="shared" si="88"/>
        <v>0</v>
      </c>
      <c r="M200" s="223"/>
    </row>
    <row r="201" spans="1:13" s="222" customFormat="1" x14ac:dyDescent="0.25">
      <c r="A201" s="413"/>
      <c r="B201" s="414"/>
      <c r="C201" s="415"/>
      <c r="D201" s="405" t="s">
        <v>171</v>
      </c>
      <c r="E201" s="416"/>
      <c r="F201" s="407">
        <f>SUM(F202:F209)</f>
        <v>0</v>
      </c>
      <c r="G201" s="326" t="s">
        <v>658</v>
      </c>
      <c r="H201" s="407">
        <f>SUM(H202:H209)</f>
        <v>0</v>
      </c>
      <c r="I201" s="407">
        <f t="shared" ref="I201:K201" si="92">SUM(I202:I209)</f>
        <v>0</v>
      </c>
      <c r="J201" s="407">
        <f t="shared" si="92"/>
        <v>0</v>
      </c>
      <c r="K201" s="407">
        <f t="shared" si="92"/>
        <v>0</v>
      </c>
      <c r="M201" s="223"/>
    </row>
    <row r="202" spans="1:13" s="222" customFormat="1" x14ac:dyDescent="0.25">
      <c r="A202" s="409"/>
      <c r="B202" s="410"/>
      <c r="C202" s="411"/>
      <c r="D202" s="373"/>
      <c r="E202" s="412"/>
      <c r="F202" s="406">
        <f t="shared" si="77"/>
        <v>0</v>
      </c>
      <c r="G202" s="400"/>
      <c r="H202" s="406"/>
      <c r="I202" s="406"/>
      <c r="J202" s="406"/>
      <c r="K202" s="408">
        <f t="shared" si="88"/>
        <v>0</v>
      </c>
      <c r="M202" s="223"/>
    </row>
    <row r="203" spans="1:13" s="222" customFormat="1" x14ac:dyDescent="0.25">
      <c r="A203" s="409"/>
      <c r="B203" s="410"/>
      <c r="C203" s="411"/>
      <c r="D203" s="373"/>
      <c r="E203" s="412"/>
      <c r="F203" s="406">
        <f t="shared" si="77"/>
        <v>0</v>
      </c>
      <c r="G203" s="400"/>
      <c r="H203" s="406"/>
      <c r="I203" s="406"/>
      <c r="J203" s="406"/>
      <c r="K203" s="408">
        <f t="shared" si="88"/>
        <v>0</v>
      </c>
      <c r="M203" s="223"/>
    </row>
    <row r="204" spans="1:13" s="222" customFormat="1" x14ac:dyDescent="0.25">
      <c r="A204" s="409"/>
      <c r="B204" s="410"/>
      <c r="C204" s="411"/>
      <c r="D204" s="373"/>
      <c r="E204" s="412"/>
      <c r="F204" s="406">
        <f t="shared" si="77"/>
        <v>0</v>
      </c>
      <c r="G204" s="400"/>
      <c r="H204" s="406"/>
      <c r="I204" s="406"/>
      <c r="J204" s="406"/>
      <c r="K204" s="408">
        <f t="shared" si="88"/>
        <v>0</v>
      </c>
      <c r="M204" s="223"/>
    </row>
    <row r="205" spans="1:13" s="222" customFormat="1" x14ac:dyDescent="0.25">
      <c r="A205" s="409"/>
      <c r="B205" s="410"/>
      <c r="C205" s="411"/>
      <c r="D205" s="373"/>
      <c r="E205" s="412"/>
      <c r="F205" s="406">
        <f t="shared" si="77"/>
        <v>0</v>
      </c>
      <c r="G205" s="400"/>
      <c r="H205" s="406"/>
      <c r="I205" s="406"/>
      <c r="J205" s="406"/>
      <c r="K205" s="408">
        <f t="shared" si="88"/>
        <v>0</v>
      </c>
      <c r="M205" s="223"/>
    </row>
    <row r="206" spans="1:13" s="222" customFormat="1" x14ac:dyDescent="0.25">
      <c r="A206" s="409"/>
      <c r="B206" s="410"/>
      <c r="C206" s="411"/>
      <c r="D206" s="373"/>
      <c r="E206" s="412"/>
      <c r="F206" s="406">
        <f t="shared" si="77"/>
        <v>0</v>
      </c>
      <c r="G206" s="400"/>
      <c r="H206" s="406"/>
      <c r="I206" s="406"/>
      <c r="J206" s="406"/>
      <c r="K206" s="408">
        <f t="shared" si="88"/>
        <v>0</v>
      </c>
      <c r="M206" s="223"/>
    </row>
    <row r="207" spans="1:13" s="222" customFormat="1" x14ac:dyDescent="0.25">
      <c r="A207" s="409"/>
      <c r="B207" s="410"/>
      <c r="C207" s="411"/>
      <c r="D207" s="373"/>
      <c r="E207" s="412"/>
      <c r="F207" s="406">
        <f t="shared" si="77"/>
        <v>0</v>
      </c>
      <c r="G207" s="400"/>
      <c r="H207" s="406"/>
      <c r="I207" s="406"/>
      <c r="J207" s="406"/>
      <c r="K207" s="408">
        <f t="shared" si="88"/>
        <v>0</v>
      </c>
      <c r="M207" s="223"/>
    </row>
    <row r="208" spans="1:13" s="222" customFormat="1" x14ac:dyDescent="0.25">
      <c r="A208" s="409"/>
      <c r="B208" s="410"/>
      <c r="C208" s="411"/>
      <c r="D208" s="373"/>
      <c r="E208" s="412"/>
      <c r="F208" s="406">
        <f t="shared" si="77"/>
        <v>0</v>
      </c>
      <c r="G208" s="400"/>
      <c r="H208" s="406"/>
      <c r="I208" s="406"/>
      <c r="J208" s="406"/>
      <c r="K208" s="408">
        <f t="shared" si="88"/>
        <v>0</v>
      </c>
      <c r="M208" s="223"/>
    </row>
    <row r="209" spans="1:13" s="222" customFormat="1" x14ac:dyDescent="0.25">
      <c r="A209" s="409"/>
      <c r="B209" s="410"/>
      <c r="C209" s="411"/>
      <c r="D209" s="373"/>
      <c r="E209" s="412"/>
      <c r="F209" s="406">
        <f t="shared" si="77"/>
        <v>0</v>
      </c>
      <c r="G209" s="400"/>
      <c r="H209" s="406"/>
      <c r="I209" s="406"/>
      <c r="J209" s="406"/>
      <c r="K209" s="408">
        <f t="shared" si="88"/>
        <v>0</v>
      </c>
      <c r="M209" s="223"/>
    </row>
    <row r="210" spans="1:13" s="222" customFormat="1" x14ac:dyDescent="0.25">
      <c r="A210" s="413"/>
      <c r="B210" s="414"/>
      <c r="C210" s="415"/>
      <c r="D210" s="404" t="s">
        <v>666</v>
      </c>
      <c r="E210" s="416"/>
      <c r="F210" s="407">
        <f>SUM(F211:F219)</f>
        <v>5200000</v>
      </c>
      <c r="G210" s="326" t="s">
        <v>659</v>
      </c>
      <c r="H210" s="407">
        <f>SUM(H211:H219)</f>
        <v>0</v>
      </c>
      <c r="I210" s="407">
        <f t="shared" ref="I210:K210" si="93">SUM(I211:I219)</f>
        <v>5200000</v>
      </c>
      <c r="J210" s="407">
        <f t="shared" si="93"/>
        <v>0</v>
      </c>
      <c r="K210" s="407">
        <f t="shared" si="93"/>
        <v>5200000</v>
      </c>
      <c r="M210" s="223"/>
    </row>
    <row r="211" spans="1:13" s="222" customFormat="1" x14ac:dyDescent="0.25">
      <c r="A211" s="409"/>
      <c r="B211" s="410">
        <v>800</v>
      </c>
      <c r="C211" s="411" t="s">
        <v>691</v>
      </c>
      <c r="D211" s="373" t="s">
        <v>701</v>
      </c>
      <c r="E211" s="412">
        <v>5000</v>
      </c>
      <c r="F211" s="406">
        <f t="shared" si="77"/>
        <v>4000000</v>
      </c>
      <c r="G211" s="400"/>
      <c r="H211" s="406"/>
      <c r="I211" s="406">
        <v>4000000</v>
      </c>
      <c r="J211" s="406"/>
      <c r="K211" s="408">
        <f t="shared" si="88"/>
        <v>4000000</v>
      </c>
      <c r="M211" s="223"/>
    </row>
    <row r="212" spans="1:13" s="222" customFormat="1" x14ac:dyDescent="0.25">
      <c r="A212" s="409"/>
      <c r="B212" s="410">
        <v>1</v>
      </c>
      <c r="C212" s="411" t="s">
        <v>702</v>
      </c>
      <c r="D212" s="373" t="s">
        <v>703</v>
      </c>
      <c r="E212" s="412">
        <v>1200000</v>
      </c>
      <c r="F212" s="406">
        <f t="shared" si="77"/>
        <v>1200000</v>
      </c>
      <c r="G212" s="400"/>
      <c r="H212" s="406"/>
      <c r="I212" s="406">
        <v>1200000</v>
      </c>
      <c r="J212" s="406"/>
      <c r="K212" s="408">
        <f t="shared" si="88"/>
        <v>1200000</v>
      </c>
      <c r="M212" s="223"/>
    </row>
    <row r="213" spans="1:13" s="222" customFormat="1" x14ac:dyDescent="0.25">
      <c r="A213" s="409"/>
      <c r="B213" s="410"/>
      <c r="C213" s="411"/>
      <c r="D213" s="373"/>
      <c r="E213" s="412"/>
      <c r="F213" s="406">
        <f t="shared" si="77"/>
        <v>0</v>
      </c>
      <c r="G213" s="400"/>
      <c r="H213" s="406"/>
      <c r="I213" s="406"/>
      <c r="J213" s="406"/>
      <c r="K213" s="408">
        <f t="shared" si="88"/>
        <v>0</v>
      </c>
      <c r="M213" s="223"/>
    </row>
    <row r="214" spans="1:13" s="222" customFormat="1" x14ac:dyDescent="0.25">
      <c r="A214" s="409"/>
      <c r="B214" s="410"/>
      <c r="C214" s="411"/>
      <c r="D214" s="373"/>
      <c r="E214" s="412"/>
      <c r="F214" s="406">
        <f t="shared" si="77"/>
        <v>0</v>
      </c>
      <c r="G214" s="400"/>
      <c r="H214" s="406"/>
      <c r="I214" s="406"/>
      <c r="J214" s="406"/>
      <c r="K214" s="408">
        <f t="shared" si="88"/>
        <v>0</v>
      </c>
      <c r="M214" s="223"/>
    </row>
    <row r="215" spans="1:13" s="222" customFormat="1" x14ac:dyDescent="0.25">
      <c r="A215" s="409"/>
      <c r="B215" s="410"/>
      <c r="C215" s="411"/>
      <c r="D215" s="373"/>
      <c r="E215" s="412"/>
      <c r="F215" s="406">
        <f t="shared" si="77"/>
        <v>0</v>
      </c>
      <c r="G215" s="400"/>
      <c r="H215" s="406"/>
      <c r="I215" s="406"/>
      <c r="J215" s="406"/>
      <c r="K215" s="408">
        <f t="shared" si="88"/>
        <v>0</v>
      </c>
      <c r="M215" s="223"/>
    </row>
    <row r="216" spans="1:13" s="222" customFormat="1" x14ac:dyDescent="0.25">
      <c r="A216" s="409"/>
      <c r="B216" s="410"/>
      <c r="C216" s="411"/>
      <c r="D216" s="373"/>
      <c r="E216" s="412"/>
      <c r="F216" s="406">
        <f t="shared" si="77"/>
        <v>0</v>
      </c>
      <c r="G216" s="400"/>
      <c r="H216" s="406"/>
      <c r="I216" s="406"/>
      <c r="J216" s="406"/>
      <c r="K216" s="408">
        <f t="shared" si="88"/>
        <v>0</v>
      </c>
      <c r="M216" s="223"/>
    </row>
    <row r="217" spans="1:13" s="222" customFormat="1" x14ac:dyDescent="0.25">
      <c r="A217" s="409"/>
      <c r="B217" s="410"/>
      <c r="C217" s="411"/>
      <c r="D217" s="373"/>
      <c r="E217" s="412"/>
      <c r="F217" s="406">
        <f t="shared" si="77"/>
        <v>0</v>
      </c>
      <c r="G217" s="400"/>
      <c r="H217" s="406"/>
      <c r="I217" s="406"/>
      <c r="J217" s="406"/>
      <c r="K217" s="408">
        <f t="shared" si="88"/>
        <v>0</v>
      </c>
      <c r="M217" s="223"/>
    </row>
    <row r="218" spans="1:13" s="222" customFormat="1" x14ac:dyDescent="0.25">
      <c r="A218" s="409"/>
      <c r="B218" s="410"/>
      <c r="C218" s="411"/>
      <c r="D218" s="373"/>
      <c r="E218" s="412"/>
      <c r="F218" s="406">
        <f t="shared" si="77"/>
        <v>0</v>
      </c>
      <c r="G218" s="400"/>
      <c r="H218" s="406"/>
      <c r="I218" s="406"/>
      <c r="J218" s="406"/>
      <c r="K218" s="408">
        <f t="shared" si="88"/>
        <v>0</v>
      </c>
      <c r="M218" s="223"/>
    </row>
    <row r="219" spans="1:13" s="222" customFormat="1" x14ac:dyDescent="0.25">
      <c r="A219" s="409"/>
      <c r="B219" s="410"/>
      <c r="C219" s="411"/>
      <c r="D219" s="373"/>
      <c r="E219" s="412"/>
      <c r="F219" s="406">
        <f t="shared" si="77"/>
        <v>0</v>
      </c>
      <c r="G219" s="400"/>
      <c r="H219" s="406"/>
      <c r="I219" s="406"/>
      <c r="J219" s="406"/>
      <c r="K219" s="408">
        <f t="shared" si="88"/>
        <v>0</v>
      </c>
      <c r="M219" s="223"/>
    </row>
    <row r="220" spans="1:13" s="222" customFormat="1" x14ac:dyDescent="0.25">
      <c r="A220" s="413"/>
      <c r="B220" s="414"/>
      <c r="C220" s="415"/>
      <c r="D220" s="405" t="s">
        <v>644</v>
      </c>
      <c r="E220" s="416"/>
      <c r="F220" s="407">
        <f>SUM(F221:F225)</f>
        <v>0</v>
      </c>
      <c r="G220" s="326" t="s">
        <v>667</v>
      </c>
      <c r="H220" s="407">
        <f>SUM(H221:H225)</f>
        <v>0</v>
      </c>
      <c r="I220" s="407">
        <f t="shared" ref="I220:K220" si="94">SUM(I221:I225)</f>
        <v>0</v>
      </c>
      <c r="J220" s="407">
        <f t="shared" si="94"/>
        <v>0</v>
      </c>
      <c r="K220" s="407">
        <f t="shared" si="94"/>
        <v>0</v>
      </c>
      <c r="M220" s="223"/>
    </row>
    <row r="221" spans="1:13" s="222" customFormat="1" x14ac:dyDescent="0.25">
      <c r="A221" s="409"/>
      <c r="B221" s="410"/>
      <c r="C221" s="411"/>
      <c r="D221" s="373"/>
      <c r="E221" s="412"/>
      <c r="F221" s="406">
        <f t="shared" si="77"/>
        <v>0</v>
      </c>
      <c r="G221" s="400"/>
      <c r="H221" s="406"/>
      <c r="I221" s="406"/>
      <c r="J221" s="406"/>
      <c r="K221" s="408">
        <f t="shared" si="88"/>
        <v>0</v>
      </c>
      <c r="M221" s="223"/>
    </row>
    <row r="222" spans="1:13" s="222" customFormat="1" x14ac:dyDescent="0.25">
      <c r="A222" s="409"/>
      <c r="B222" s="410"/>
      <c r="C222" s="411"/>
      <c r="D222" s="373"/>
      <c r="E222" s="412"/>
      <c r="F222" s="406">
        <f t="shared" si="77"/>
        <v>0</v>
      </c>
      <c r="G222" s="400"/>
      <c r="H222" s="406"/>
      <c r="I222" s="406"/>
      <c r="J222" s="406"/>
      <c r="K222" s="408">
        <f t="shared" si="88"/>
        <v>0</v>
      </c>
      <c r="M222" s="223"/>
    </row>
    <row r="223" spans="1:13" s="222" customFormat="1" x14ac:dyDescent="0.25">
      <c r="A223" s="409"/>
      <c r="B223" s="410"/>
      <c r="C223" s="411"/>
      <c r="D223" s="373"/>
      <c r="E223" s="412"/>
      <c r="F223" s="406">
        <f t="shared" si="77"/>
        <v>0</v>
      </c>
      <c r="G223" s="400"/>
      <c r="H223" s="406"/>
      <c r="I223" s="406"/>
      <c r="J223" s="406"/>
      <c r="K223" s="408">
        <f t="shared" si="88"/>
        <v>0</v>
      </c>
      <c r="M223" s="223"/>
    </row>
    <row r="224" spans="1:13" s="222" customFormat="1" x14ac:dyDescent="0.25">
      <c r="A224" s="409"/>
      <c r="B224" s="410"/>
      <c r="C224" s="411"/>
      <c r="D224" s="373"/>
      <c r="E224" s="412"/>
      <c r="F224" s="406">
        <f t="shared" si="77"/>
        <v>0</v>
      </c>
      <c r="G224" s="400"/>
      <c r="H224" s="406"/>
      <c r="I224" s="406"/>
      <c r="J224" s="406"/>
      <c r="K224" s="408">
        <f t="shared" si="88"/>
        <v>0</v>
      </c>
      <c r="M224" s="223"/>
    </row>
    <row r="225" spans="1:13" s="222" customFormat="1" x14ac:dyDescent="0.25">
      <c r="A225" s="409"/>
      <c r="B225" s="410"/>
      <c r="C225" s="411"/>
      <c r="D225" s="373"/>
      <c r="E225" s="412"/>
      <c r="F225" s="406">
        <f t="shared" si="77"/>
        <v>0</v>
      </c>
      <c r="G225" s="400"/>
      <c r="H225" s="406"/>
      <c r="I225" s="406"/>
      <c r="J225" s="406"/>
      <c r="K225" s="408">
        <f t="shared" si="88"/>
        <v>0</v>
      </c>
      <c r="M225" s="223"/>
    </row>
    <row r="226" spans="1:13" s="222" customFormat="1" x14ac:dyDescent="0.25">
      <c r="A226" s="321"/>
      <c r="B226" s="322"/>
      <c r="C226" s="323"/>
      <c r="D226" s="335" t="s">
        <v>660</v>
      </c>
      <c r="E226" s="320"/>
      <c r="F226" s="324">
        <f>F227+F233+F238+F245+F252</f>
        <v>18920000</v>
      </c>
      <c r="G226" s="325" t="s">
        <v>646</v>
      </c>
      <c r="H226" s="324">
        <f>H227+H233+H238+H245+H252</f>
        <v>200000</v>
      </c>
      <c r="I226" s="324">
        <f t="shared" ref="I226:J226" si="95">I227+I233+I238+I245+I252</f>
        <v>18720000</v>
      </c>
      <c r="J226" s="324">
        <f t="shared" si="95"/>
        <v>0</v>
      </c>
      <c r="K226" s="324">
        <f t="shared" ref="K226" si="96">K227+K233+K238+K245+K252</f>
        <v>18920000</v>
      </c>
      <c r="M226" s="223"/>
    </row>
    <row r="227" spans="1:13" s="222" customFormat="1" x14ac:dyDescent="0.25">
      <c r="A227" s="413"/>
      <c r="B227" s="414"/>
      <c r="C227" s="415"/>
      <c r="D227" s="405" t="s">
        <v>143</v>
      </c>
      <c r="E227" s="416"/>
      <c r="F227" s="407">
        <f>SUM(F228:F232)</f>
        <v>7050000</v>
      </c>
      <c r="G227" s="326" t="s">
        <v>661</v>
      </c>
      <c r="H227" s="407">
        <f>SUM(H228:H232)</f>
        <v>0</v>
      </c>
      <c r="I227" s="407">
        <f t="shared" ref="I227:J227" si="97">SUM(I228:I232)</f>
        <v>7050000</v>
      </c>
      <c r="J227" s="407">
        <f t="shared" si="97"/>
        <v>0</v>
      </c>
      <c r="K227" s="407">
        <f t="shared" ref="K227" si="98">SUM(K228:K232)</f>
        <v>7050000</v>
      </c>
      <c r="M227" s="223"/>
    </row>
    <row r="228" spans="1:13" s="222" customFormat="1" x14ac:dyDescent="0.25">
      <c r="A228" s="409"/>
      <c r="B228" s="410">
        <v>1</v>
      </c>
      <c r="C228" s="411" t="s">
        <v>697</v>
      </c>
      <c r="D228" s="373" t="s">
        <v>699</v>
      </c>
      <c r="E228" s="412">
        <v>6250000</v>
      </c>
      <c r="F228" s="406">
        <v>6250000</v>
      </c>
      <c r="G228" s="400"/>
      <c r="H228" s="406"/>
      <c r="I228" s="406">
        <v>6250000</v>
      </c>
      <c r="J228" s="406"/>
      <c r="K228" s="408">
        <f t="shared" ref="K228:K255" si="99">H228+I228+J228</f>
        <v>6250000</v>
      </c>
      <c r="M228" s="223"/>
    </row>
    <row r="229" spans="1:13" s="222" customFormat="1" x14ac:dyDescent="0.25">
      <c r="A229" s="409"/>
      <c r="B229" s="410">
        <v>1</v>
      </c>
      <c r="C229" s="411" t="s">
        <v>697</v>
      </c>
      <c r="D229" s="373" t="s">
        <v>700</v>
      </c>
      <c r="E229" s="412">
        <v>800000</v>
      </c>
      <c r="F229" s="406">
        <f t="shared" si="77"/>
        <v>800000</v>
      </c>
      <c r="G229" s="400"/>
      <c r="H229" s="406"/>
      <c r="I229" s="406">
        <v>800000</v>
      </c>
      <c r="J229" s="406"/>
      <c r="K229" s="408">
        <f t="shared" si="99"/>
        <v>800000</v>
      </c>
      <c r="M229" s="223"/>
    </row>
    <row r="230" spans="1:13" s="222" customFormat="1" x14ac:dyDescent="0.25">
      <c r="A230" s="409"/>
      <c r="B230" s="410"/>
      <c r="C230" s="411"/>
      <c r="D230" s="373"/>
      <c r="E230" s="412"/>
      <c r="F230" s="406">
        <f t="shared" si="77"/>
        <v>0</v>
      </c>
      <c r="G230" s="400"/>
      <c r="H230" s="406"/>
      <c r="I230" s="406"/>
      <c r="J230" s="406"/>
      <c r="K230" s="408">
        <f t="shared" si="99"/>
        <v>0</v>
      </c>
      <c r="M230" s="223"/>
    </row>
    <row r="231" spans="1:13" s="222" customFormat="1" x14ac:dyDescent="0.25">
      <c r="A231" s="409"/>
      <c r="B231" s="410"/>
      <c r="C231" s="411"/>
      <c r="D231" s="373"/>
      <c r="E231" s="412"/>
      <c r="F231" s="406">
        <f t="shared" si="77"/>
        <v>0</v>
      </c>
      <c r="G231" s="400"/>
      <c r="H231" s="406"/>
      <c r="I231" s="406"/>
      <c r="J231" s="406"/>
      <c r="K231" s="408">
        <f t="shared" si="99"/>
        <v>0</v>
      </c>
      <c r="M231" s="223"/>
    </row>
    <row r="232" spans="1:13" s="222" customFormat="1" x14ac:dyDescent="0.25">
      <c r="A232" s="409"/>
      <c r="B232" s="410"/>
      <c r="C232" s="411"/>
      <c r="D232" s="373"/>
      <c r="E232" s="412"/>
      <c r="F232" s="406">
        <f t="shared" si="77"/>
        <v>0</v>
      </c>
      <c r="G232" s="400"/>
      <c r="H232" s="406"/>
      <c r="I232" s="406"/>
      <c r="J232" s="406"/>
      <c r="K232" s="408">
        <f t="shared" si="99"/>
        <v>0</v>
      </c>
      <c r="M232" s="223"/>
    </row>
    <row r="233" spans="1:13" s="222" customFormat="1" x14ac:dyDescent="0.25">
      <c r="A233" s="413"/>
      <c r="B233" s="414"/>
      <c r="C233" s="415"/>
      <c r="D233" s="405" t="s">
        <v>145</v>
      </c>
      <c r="E233" s="416"/>
      <c r="F233" s="407">
        <f>SUM(F234:F237)</f>
        <v>4400000</v>
      </c>
      <c r="G233" s="326" t="s">
        <v>662</v>
      </c>
      <c r="H233" s="407">
        <f>SUM(H234:H237)</f>
        <v>0</v>
      </c>
      <c r="I233" s="407">
        <f t="shared" ref="I233:J233" si="100">SUM(I234:I237)</f>
        <v>4400000</v>
      </c>
      <c r="J233" s="407">
        <f t="shared" si="100"/>
        <v>0</v>
      </c>
      <c r="K233" s="407">
        <f t="shared" ref="K233" si="101">SUM(K234:K237)</f>
        <v>4400000</v>
      </c>
      <c r="M233" s="223"/>
    </row>
    <row r="234" spans="1:13" s="222" customFormat="1" x14ac:dyDescent="0.25">
      <c r="A234" s="409"/>
      <c r="B234" s="410">
        <v>2</v>
      </c>
      <c r="C234" s="411" t="s">
        <v>696</v>
      </c>
      <c r="D234" s="373" t="s">
        <v>698</v>
      </c>
      <c r="E234" s="412">
        <v>2200000</v>
      </c>
      <c r="F234" s="406">
        <f t="shared" si="77"/>
        <v>4400000</v>
      </c>
      <c r="G234" s="400"/>
      <c r="H234" s="406"/>
      <c r="I234" s="406">
        <v>4400000</v>
      </c>
      <c r="J234" s="406"/>
      <c r="K234" s="408">
        <f t="shared" si="99"/>
        <v>4400000</v>
      </c>
      <c r="M234" s="223"/>
    </row>
    <row r="235" spans="1:13" s="222" customFormat="1" x14ac:dyDescent="0.25">
      <c r="A235" s="409"/>
      <c r="B235" s="410"/>
      <c r="C235" s="411"/>
      <c r="D235" s="373"/>
      <c r="E235" s="412"/>
      <c r="F235" s="406">
        <f t="shared" si="77"/>
        <v>0</v>
      </c>
      <c r="G235" s="400"/>
      <c r="H235" s="406"/>
      <c r="I235" s="406"/>
      <c r="J235" s="406"/>
      <c r="K235" s="408">
        <f t="shared" si="99"/>
        <v>0</v>
      </c>
      <c r="M235" s="223"/>
    </row>
    <row r="236" spans="1:13" s="222" customFormat="1" x14ac:dyDescent="0.25">
      <c r="A236" s="409"/>
      <c r="B236" s="410"/>
      <c r="C236" s="411"/>
      <c r="D236" s="373"/>
      <c r="E236" s="412"/>
      <c r="F236" s="406">
        <f t="shared" si="77"/>
        <v>0</v>
      </c>
      <c r="G236" s="400"/>
      <c r="H236" s="406"/>
      <c r="I236" s="406"/>
      <c r="J236" s="406"/>
      <c r="K236" s="408">
        <f t="shared" si="99"/>
        <v>0</v>
      </c>
      <c r="M236" s="223"/>
    </row>
    <row r="237" spans="1:13" s="222" customFormat="1" x14ac:dyDescent="0.25">
      <c r="A237" s="409"/>
      <c r="B237" s="410"/>
      <c r="C237" s="411"/>
      <c r="D237" s="373"/>
      <c r="E237" s="412"/>
      <c r="F237" s="406">
        <f t="shared" si="77"/>
        <v>0</v>
      </c>
      <c r="G237" s="400"/>
      <c r="H237" s="406"/>
      <c r="I237" s="406"/>
      <c r="J237" s="406"/>
      <c r="K237" s="408">
        <f t="shared" si="99"/>
        <v>0</v>
      </c>
      <c r="M237" s="223"/>
    </row>
    <row r="238" spans="1:13" s="222" customFormat="1" x14ac:dyDescent="0.25">
      <c r="A238" s="413"/>
      <c r="B238" s="414"/>
      <c r="C238" s="415"/>
      <c r="D238" s="405" t="s">
        <v>147</v>
      </c>
      <c r="E238" s="416"/>
      <c r="F238" s="407">
        <f>SUM(F239:F244)</f>
        <v>0</v>
      </c>
      <c r="G238" s="326" t="s">
        <v>663</v>
      </c>
      <c r="H238" s="407">
        <f>SUM(H239:H244)</f>
        <v>0</v>
      </c>
      <c r="I238" s="407">
        <f t="shared" ref="I238:K238" si="102">SUM(I239:I244)</f>
        <v>0</v>
      </c>
      <c r="J238" s="407">
        <f t="shared" si="102"/>
        <v>0</v>
      </c>
      <c r="K238" s="407">
        <f t="shared" si="102"/>
        <v>0</v>
      </c>
      <c r="M238" s="223"/>
    </row>
    <row r="239" spans="1:13" s="222" customFormat="1" x14ac:dyDescent="0.25">
      <c r="A239" s="409"/>
      <c r="B239" s="410"/>
      <c r="C239" s="411"/>
      <c r="D239" s="373"/>
      <c r="E239" s="412"/>
      <c r="F239" s="406">
        <f t="shared" si="77"/>
        <v>0</v>
      </c>
      <c r="G239" s="400"/>
      <c r="H239" s="406"/>
      <c r="I239" s="406"/>
      <c r="J239" s="406"/>
      <c r="K239" s="408">
        <f t="shared" si="99"/>
        <v>0</v>
      </c>
      <c r="M239" s="223"/>
    </row>
    <row r="240" spans="1:13" s="222" customFormat="1" x14ac:dyDescent="0.25">
      <c r="A240" s="409"/>
      <c r="B240" s="410"/>
      <c r="C240" s="411"/>
      <c r="D240" s="373"/>
      <c r="E240" s="412"/>
      <c r="F240" s="406">
        <f t="shared" si="77"/>
        <v>0</v>
      </c>
      <c r="G240" s="400"/>
      <c r="H240" s="406"/>
      <c r="I240" s="406"/>
      <c r="J240" s="406"/>
      <c r="K240" s="408">
        <f t="shared" si="99"/>
        <v>0</v>
      </c>
      <c r="M240" s="223"/>
    </row>
    <row r="241" spans="1:13" s="222" customFormat="1" x14ac:dyDescent="0.25">
      <c r="A241" s="409"/>
      <c r="B241" s="410"/>
      <c r="C241" s="411"/>
      <c r="D241" s="373"/>
      <c r="E241" s="412"/>
      <c r="F241" s="406">
        <f t="shared" si="77"/>
        <v>0</v>
      </c>
      <c r="G241" s="400"/>
      <c r="H241" s="406"/>
      <c r="I241" s="406"/>
      <c r="J241" s="406"/>
      <c r="K241" s="408">
        <f t="shared" si="99"/>
        <v>0</v>
      </c>
      <c r="M241" s="223"/>
    </row>
    <row r="242" spans="1:13" s="222" customFormat="1" x14ac:dyDescent="0.25">
      <c r="A242" s="409"/>
      <c r="B242" s="410"/>
      <c r="C242" s="411"/>
      <c r="D242" s="373"/>
      <c r="E242" s="412"/>
      <c r="F242" s="406">
        <f t="shared" si="77"/>
        <v>0</v>
      </c>
      <c r="G242" s="400"/>
      <c r="H242" s="406"/>
      <c r="I242" s="406"/>
      <c r="J242" s="406"/>
      <c r="K242" s="408">
        <f t="shared" si="99"/>
        <v>0</v>
      </c>
      <c r="M242" s="223"/>
    </row>
    <row r="243" spans="1:13" s="222" customFormat="1" x14ac:dyDescent="0.25">
      <c r="A243" s="409"/>
      <c r="B243" s="410"/>
      <c r="C243" s="411"/>
      <c r="D243" s="373"/>
      <c r="E243" s="412"/>
      <c r="F243" s="406">
        <f t="shared" si="77"/>
        <v>0</v>
      </c>
      <c r="G243" s="400"/>
      <c r="H243" s="406"/>
      <c r="I243" s="406"/>
      <c r="J243" s="406"/>
      <c r="K243" s="408">
        <f t="shared" si="99"/>
        <v>0</v>
      </c>
      <c r="M243" s="223"/>
    </row>
    <row r="244" spans="1:13" s="222" customFormat="1" x14ac:dyDescent="0.25">
      <c r="A244" s="409"/>
      <c r="B244" s="410"/>
      <c r="C244" s="411"/>
      <c r="D244" s="373"/>
      <c r="E244" s="412"/>
      <c r="F244" s="406">
        <f t="shared" si="77"/>
        <v>0</v>
      </c>
      <c r="G244" s="400"/>
      <c r="H244" s="406"/>
      <c r="I244" s="406"/>
      <c r="J244" s="406"/>
      <c r="K244" s="408">
        <f t="shared" si="99"/>
        <v>0</v>
      </c>
      <c r="M244" s="223"/>
    </row>
    <row r="245" spans="1:13" s="222" customFormat="1" x14ac:dyDescent="0.25">
      <c r="A245" s="413"/>
      <c r="B245" s="414"/>
      <c r="C245" s="415"/>
      <c r="D245" s="405" t="s">
        <v>149</v>
      </c>
      <c r="E245" s="416"/>
      <c r="F245" s="407">
        <f>SUM(F246:F251)</f>
        <v>0</v>
      </c>
      <c r="G245" s="326" t="s">
        <v>664</v>
      </c>
      <c r="H245" s="407">
        <f>SUM(H246:H251)</f>
        <v>0</v>
      </c>
      <c r="I245" s="407">
        <f t="shared" ref="I245:K245" si="103">SUM(I246:I251)</f>
        <v>0</v>
      </c>
      <c r="J245" s="407">
        <f t="shared" si="103"/>
        <v>0</v>
      </c>
      <c r="K245" s="407">
        <f t="shared" si="103"/>
        <v>0</v>
      </c>
      <c r="M245" s="223"/>
    </row>
    <row r="246" spans="1:13" s="222" customFormat="1" x14ac:dyDescent="0.25">
      <c r="A246" s="409"/>
      <c r="B246" s="410"/>
      <c r="C246" s="411"/>
      <c r="D246" s="373"/>
      <c r="E246" s="412"/>
      <c r="F246" s="406">
        <f t="shared" si="77"/>
        <v>0</v>
      </c>
      <c r="G246" s="400"/>
      <c r="H246" s="406"/>
      <c r="I246" s="406"/>
      <c r="J246" s="406"/>
      <c r="K246" s="408">
        <f t="shared" si="99"/>
        <v>0</v>
      </c>
      <c r="M246" s="223"/>
    </row>
    <row r="247" spans="1:13" s="222" customFormat="1" x14ac:dyDescent="0.25">
      <c r="A247" s="409"/>
      <c r="B247" s="410"/>
      <c r="C247" s="411"/>
      <c r="D247" s="373"/>
      <c r="E247" s="412"/>
      <c r="F247" s="406">
        <f t="shared" si="77"/>
        <v>0</v>
      </c>
      <c r="G247" s="400"/>
      <c r="H247" s="406"/>
      <c r="I247" s="406"/>
      <c r="J247" s="406"/>
      <c r="K247" s="408">
        <f t="shared" si="99"/>
        <v>0</v>
      </c>
      <c r="M247" s="223"/>
    </row>
    <row r="248" spans="1:13" s="222" customFormat="1" x14ac:dyDescent="0.25">
      <c r="A248" s="409"/>
      <c r="B248" s="410"/>
      <c r="C248" s="411"/>
      <c r="D248" s="373"/>
      <c r="E248" s="412"/>
      <c r="F248" s="406">
        <f t="shared" si="77"/>
        <v>0</v>
      </c>
      <c r="G248" s="400"/>
      <c r="H248" s="406"/>
      <c r="I248" s="406"/>
      <c r="J248" s="406"/>
      <c r="K248" s="408">
        <f t="shared" si="99"/>
        <v>0</v>
      </c>
      <c r="M248" s="223"/>
    </row>
    <row r="249" spans="1:13" s="222" customFormat="1" x14ac:dyDescent="0.25">
      <c r="A249" s="409"/>
      <c r="B249" s="410"/>
      <c r="C249" s="411"/>
      <c r="D249" s="373"/>
      <c r="E249" s="412"/>
      <c r="F249" s="406">
        <f t="shared" si="77"/>
        <v>0</v>
      </c>
      <c r="G249" s="400"/>
      <c r="H249" s="406"/>
      <c r="I249" s="406"/>
      <c r="J249" s="406"/>
      <c r="K249" s="408">
        <f t="shared" si="99"/>
        <v>0</v>
      </c>
      <c r="M249" s="223"/>
    </row>
    <row r="250" spans="1:13" s="222" customFormat="1" x14ac:dyDescent="0.25">
      <c r="A250" s="409"/>
      <c r="B250" s="410"/>
      <c r="C250" s="411"/>
      <c r="D250" s="373"/>
      <c r="E250" s="412"/>
      <c r="F250" s="406">
        <f t="shared" si="77"/>
        <v>0</v>
      </c>
      <c r="G250" s="400"/>
      <c r="H250" s="406"/>
      <c r="I250" s="406"/>
      <c r="J250" s="406"/>
      <c r="K250" s="408">
        <f t="shared" si="99"/>
        <v>0</v>
      </c>
      <c r="M250" s="223"/>
    </row>
    <row r="251" spans="1:13" s="222" customFormat="1" x14ac:dyDescent="0.25">
      <c r="A251" s="409"/>
      <c r="B251" s="410"/>
      <c r="C251" s="411"/>
      <c r="D251" s="373"/>
      <c r="E251" s="412"/>
      <c r="F251" s="406">
        <f t="shared" si="77"/>
        <v>0</v>
      </c>
      <c r="G251" s="400"/>
      <c r="H251" s="406"/>
      <c r="I251" s="406"/>
      <c r="J251" s="406"/>
      <c r="K251" s="408">
        <f t="shared" si="99"/>
        <v>0</v>
      </c>
      <c r="M251" s="223"/>
    </row>
    <row r="252" spans="1:13" s="222" customFormat="1" x14ac:dyDescent="0.25">
      <c r="A252" s="413"/>
      <c r="B252" s="414"/>
      <c r="C252" s="415"/>
      <c r="D252" s="405" t="s">
        <v>80</v>
      </c>
      <c r="E252" s="416"/>
      <c r="F252" s="407">
        <f>SUM(F253:F262)</f>
        <v>7470000</v>
      </c>
      <c r="G252" s="326" t="s">
        <v>665</v>
      </c>
      <c r="H252" s="407">
        <f>SUM(H253:H262)</f>
        <v>200000</v>
      </c>
      <c r="I252" s="407">
        <f t="shared" ref="I252:K252" si="104">SUM(I253:I262)</f>
        <v>7270000</v>
      </c>
      <c r="J252" s="407">
        <f t="shared" si="104"/>
        <v>0</v>
      </c>
      <c r="K252" s="407">
        <f t="shared" si="104"/>
        <v>7470000</v>
      </c>
      <c r="M252" s="223"/>
    </row>
    <row r="253" spans="1:13" s="222" customFormat="1" x14ac:dyDescent="0.25">
      <c r="A253" s="409"/>
      <c r="B253" s="410">
        <v>4</v>
      </c>
      <c r="C253" s="411" t="s">
        <v>733</v>
      </c>
      <c r="D253" s="373" t="s">
        <v>734</v>
      </c>
      <c r="E253" s="412">
        <v>20000</v>
      </c>
      <c r="F253" s="406">
        <f t="shared" si="77"/>
        <v>80000</v>
      </c>
      <c r="G253" s="400"/>
      <c r="H253" s="406"/>
      <c r="I253" s="406">
        <v>80000</v>
      </c>
      <c r="J253" s="406"/>
      <c r="K253" s="408">
        <f t="shared" si="99"/>
        <v>80000</v>
      </c>
      <c r="M253" s="223"/>
    </row>
    <row r="254" spans="1:13" s="222" customFormat="1" x14ac:dyDescent="0.25">
      <c r="A254" s="409"/>
      <c r="B254" s="410">
        <v>1</v>
      </c>
      <c r="C254" s="411" t="s">
        <v>735</v>
      </c>
      <c r="D254" s="373" t="s">
        <v>736</v>
      </c>
      <c r="E254" s="412">
        <v>70000</v>
      </c>
      <c r="F254" s="406">
        <f t="shared" si="77"/>
        <v>70000</v>
      </c>
      <c r="G254" s="400"/>
      <c r="H254" s="406"/>
      <c r="I254" s="406">
        <v>70000</v>
      </c>
      <c r="J254" s="406"/>
      <c r="K254" s="408">
        <f t="shared" si="99"/>
        <v>70000</v>
      </c>
      <c r="M254" s="223"/>
    </row>
    <row r="255" spans="1:13" s="222" customFormat="1" x14ac:dyDescent="0.25">
      <c r="A255" s="409"/>
      <c r="B255" s="410">
        <v>1</v>
      </c>
      <c r="C255" s="411" t="s">
        <v>744</v>
      </c>
      <c r="D255" s="373" t="s">
        <v>745</v>
      </c>
      <c r="E255" s="412">
        <v>1000000</v>
      </c>
      <c r="F255" s="406">
        <f t="shared" si="77"/>
        <v>1000000</v>
      </c>
      <c r="G255" s="400"/>
      <c r="H255" s="406"/>
      <c r="I255" s="406">
        <v>1000000</v>
      </c>
      <c r="J255" s="406"/>
      <c r="K255" s="408">
        <f t="shared" si="99"/>
        <v>1000000</v>
      </c>
      <c r="M255" s="223"/>
    </row>
    <row r="256" spans="1:13" s="222" customFormat="1" ht="23.25" x14ac:dyDescent="0.25">
      <c r="A256" s="409"/>
      <c r="B256" s="410">
        <v>1</v>
      </c>
      <c r="C256" s="411" t="s">
        <v>746</v>
      </c>
      <c r="D256" s="373" t="s">
        <v>747</v>
      </c>
      <c r="E256" s="412">
        <v>3500000</v>
      </c>
      <c r="F256" s="406">
        <f t="shared" si="77"/>
        <v>3500000</v>
      </c>
      <c r="G256" s="400"/>
      <c r="H256" s="406"/>
      <c r="I256" s="406">
        <v>3500000</v>
      </c>
      <c r="J256" s="406"/>
      <c r="K256" s="408">
        <f t="shared" ref="K256:K261" si="105">H256+I256+J256</f>
        <v>3500000</v>
      </c>
      <c r="M256" s="223"/>
    </row>
    <row r="257" spans="1:13" s="222" customFormat="1" x14ac:dyDescent="0.25">
      <c r="A257" s="409"/>
      <c r="B257" s="410">
        <v>5</v>
      </c>
      <c r="C257" s="411" t="s">
        <v>761</v>
      </c>
      <c r="D257" s="373" t="s">
        <v>762</v>
      </c>
      <c r="E257" s="412">
        <v>20000</v>
      </c>
      <c r="F257" s="406">
        <f t="shared" si="77"/>
        <v>100000</v>
      </c>
      <c r="G257" s="400"/>
      <c r="H257" s="406">
        <v>100000</v>
      </c>
      <c r="I257" s="406"/>
      <c r="J257" s="406"/>
      <c r="K257" s="408">
        <f t="shared" si="105"/>
        <v>100000</v>
      </c>
      <c r="M257" s="223"/>
    </row>
    <row r="258" spans="1:13" s="222" customFormat="1" x14ac:dyDescent="0.25">
      <c r="A258" s="409"/>
      <c r="B258" s="410">
        <v>10</v>
      </c>
      <c r="C258" s="411" t="s">
        <v>759</v>
      </c>
      <c r="D258" s="373" t="s">
        <v>760</v>
      </c>
      <c r="E258" s="412">
        <v>10000</v>
      </c>
      <c r="F258" s="406">
        <f t="shared" si="77"/>
        <v>100000</v>
      </c>
      <c r="G258" s="400"/>
      <c r="H258" s="406">
        <v>100000</v>
      </c>
      <c r="I258" s="406"/>
      <c r="J258" s="406"/>
      <c r="K258" s="408">
        <f t="shared" si="105"/>
        <v>100000</v>
      </c>
      <c r="M258" s="223"/>
    </row>
    <row r="259" spans="1:13" s="222" customFormat="1" x14ac:dyDescent="0.25">
      <c r="A259" s="409"/>
      <c r="B259" s="410">
        <v>10</v>
      </c>
      <c r="C259" s="411" t="s">
        <v>691</v>
      </c>
      <c r="D259" s="373" t="s">
        <v>740</v>
      </c>
      <c r="E259" s="412">
        <v>65000</v>
      </c>
      <c r="F259" s="406">
        <f t="shared" si="77"/>
        <v>650000</v>
      </c>
      <c r="G259" s="400"/>
      <c r="H259" s="406"/>
      <c r="I259" s="406">
        <v>650000</v>
      </c>
      <c r="J259" s="406"/>
      <c r="K259" s="408">
        <f t="shared" si="105"/>
        <v>650000</v>
      </c>
      <c r="M259" s="223"/>
    </row>
    <row r="260" spans="1:13" s="222" customFormat="1" x14ac:dyDescent="0.25">
      <c r="A260" s="409"/>
      <c r="B260" s="410">
        <v>10</v>
      </c>
      <c r="C260" s="411" t="s">
        <v>691</v>
      </c>
      <c r="D260" s="373" t="s">
        <v>741</v>
      </c>
      <c r="E260" s="412">
        <v>65000</v>
      </c>
      <c r="F260" s="406">
        <f t="shared" si="77"/>
        <v>650000</v>
      </c>
      <c r="G260" s="400"/>
      <c r="H260" s="406"/>
      <c r="I260" s="406">
        <v>650000</v>
      </c>
      <c r="J260" s="406"/>
      <c r="K260" s="408">
        <f t="shared" si="105"/>
        <v>650000</v>
      </c>
      <c r="M260" s="223"/>
    </row>
    <row r="261" spans="1:13" s="222" customFormat="1" x14ac:dyDescent="0.25">
      <c r="A261" s="409"/>
      <c r="B261" s="410">
        <v>40</v>
      </c>
      <c r="C261" s="411" t="s">
        <v>691</v>
      </c>
      <c r="D261" s="373" t="s">
        <v>742</v>
      </c>
      <c r="E261" s="412">
        <v>8000</v>
      </c>
      <c r="F261" s="406">
        <f t="shared" si="77"/>
        <v>320000</v>
      </c>
      <c r="G261" s="400"/>
      <c r="H261" s="406"/>
      <c r="I261" s="406">
        <v>320000</v>
      </c>
      <c r="J261" s="406"/>
      <c r="K261" s="408">
        <f t="shared" si="105"/>
        <v>320000</v>
      </c>
      <c r="M261" s="223"/>
    </row>
    <row r="262" spans="1:13" s="222" customFormat="1" x14ac:dyDescent="0.25">
      <c r="A262" s="409"/>
      <c r="B262" s="410">
        <v>20</v>
      </c>
      <c r="C262" s="411" t="s">
        <v>691</v>
      </c>
      <c r="D262" s="373" t="s">
        <v>756</v>
      </c>
      <c r="E262" s="412">
        <v>50000</v>
      </c>
      <c r="F262" s="406">
        <f t="shared" si="77"/>
        <v>1000000</v>
      </c>
      <c r="G262" s="400"/>
      <c r="H262" s="406"/>
      <c r="I262" s="406">
        <v>1000000</v>
      </c>
      <c r="J262" s="406"/>
      <c r="K262" s="408">
        <f t="shared" si="81"/>
        <v>1000000</v>
      </c>
      <c r="M262" s="223"/>
    </row>
    <row r="263" spans="1:13" s="220" customFormat="1" ht="18" customHeight="1" x14ac:dyDescent="0.25">
      <c r="A263" s="244"/>
      <c r="B263" s="245"/>
      <c r="C263" s="246"/>
      <c r="D263" s="247" t="s">
        <v>478</v>
      </c>
      <c r="E263" s="248"/>
      <c r="F263" s="235">
        <f>F264+F291+F351+F411+F446</f>
        <v>30238000</v>
      </c>
      <c r="G263" s="249" t="s">
        <v>477</v>
      </c>
      <c r="H263" s="235">
        <f>H264+H291+H351+H411+H446</f>
        <v>1000000</v>
      </c>
      <c r="I263" s="235">
        <f t="shared" ref="I263:J263" si="106">I264+I291+I351+I411+I446</f>
        <v>29238000</v>
      </c>
      <c r="J263" s="235">
        <f t="shared" si="106"/>
        <v>0</v>
      </c>
      <c r="K263" s="235">
        <f t="shared" ref="K263" si="107">K264+K291+K351+K411+K446</f>
        <v>30238000</v>
      </c>
      <c r="L263" s="337"/>
      <c r="M263" s="221">
        <f t="shared" si="18"/>
        <v>0</v>
      </c>
    </row>
    <row r="264" spans="1:13" s="222" customFormat="1" ht="18" customHeight="1" x14ac:dyDescent="0.25">
      <c r="A264" s="236"/>
      <c r="B264" s="237"/>
      <c r="C264" s="238"/>
      <c r="D264" s="239" t="s">
        <v>481</v>
      </c>
      <c r="E264" s="240"/>
      <c r="F264" s="241">
        <f>F265+F271+F278+F284</f>
        <v>7900000</v>
      </c>
      <c r="G264" s="242" t="s">
        <v>480</v>
      </c>
      <c r="H264" s="241">
        <f>H265+H271+H278+H284</f>
        <v>0</v>
      </c>
      <c r="I264" s="241">
        <f t="shared" ref="I264:J264" si="108">I265+I271+I278+I284</f>
        <v>7900000</v>
      </c>
      <c r="J264" s="241">
        <f t="shared" si="108"/>
        <v>0</v>
      </c>
      <c r="K264" s="241">
        <f t="shared" ref="K264" si="109">K265+K271+K278+K284</f>
        <v>7900000</v>
      </c>
      <c r="M264" s="223"/>
    </row>
    <row r="265" spans="1:13" s="222" customFormat="1" ht="18" customHeight="1" x14ac:dyDescent="0.25">
      <c r="A265" s="321"/>
      <c r="B265" s="322"/>
      <c r="C265" s="323"/>
      <c r="D265" s="335" t="s">
        <v>565</v>
      </c>
      <c r="E265" s="320"/>
      <c r="F265" s="324">
        <f>SUM(F266:F270)</f>
        <v>1000000</v>
      </c>
      <c r="G265" s="325" t="s">
        <v>596</v>
      </c>
      <c r="H265" s="324">
        <f>SUM(H266:H270)</f>
        <v>0</v>
      </c>
      <c r="I265" s="324">
        <f t="shared" ref="I265:J265" si="110">SUM(I266:I270)</f>
        <v>1000000</v>
      </c>
      <c r="J265" s="324">
        <f t="shared" si="110"/>
        <v>0</v>
      </c>
      <c r="K265" s="324">
        <f t="shared" ref="K265" si="111">SUM(K266:K270)</f>
        <v>1000000</v>
      </c>
      <c r="M265" s="223"/>
    </row>
    <row r="266" spans="1:13" s="222" customFormat="1" ht="18" customHeight="1" x14ac:dyDescent="0.25">
      <c r="A266" s="409"/>
      <c r="B266" s="410">
        <v>4</v>
      </c>
      <c r="C266" s="411" t="s">
        <v>691</v>
      </c>
      <c r="D266" s="373" t="s">
        <v>704</v>
      </c>
      <c r="E266" s="412">
        <v>250000</v>
      </c>
      <c r="F266" s="406">
        <f t="shared" ref="F266:F507" si="112">B266*E266</f>
        <v>1000000</v>
      </c>
      <c r="G266" s="400"/>
      <c r="H266" s="406"/>
      <c r="I266" s="406">
        <v>1000000</v>
      </c>
      <c r="J266" s="406"/>
      <c r="K266" s="408">
        <f t="shared" ref="K266:K290" si="113">H266+I266+J266</f>
        <v>1000000</v>
      </c>
      <c r="M266" s="223"/>
    </row>
    <row r="267" spans="1:13" s="222" customFormat="1" ht="18" customHeight="1" x14ac:dyDescent="0.25">
      <c r="A267" s="409"/>
      <c r="B267" s="410"/>
      <c r="C267" s="411"/>
      <c r="D267" s="373"/>
      <c r="E267" s="412"/>
      <c r="F267" s="406">
        <f t="shared" si="112"/>
        <v>0</v>
      </c>
      <c r="G267" s="400"/>
      <c r="H267" s="406"/>
      <c r="I267" s="406"/>
      <c r="J267" s="406"/>
      <c r="K267" s="408">
        <f t="shared" si="113"/>
        <v>0</v>
      </c>
      <c r="M267" s="223"/>
    </row>
    <row r="268" spans="1:13" s="222" customFormat="1" ht="18" customHeight="1" x14ac:dyDescent="0.25">
      <c r="A268" s="409"/>
      <c r="B268" s="410"/>
      <c r="C268" s="411"/>
      <c r="D268" s="373"/>
      <c r="E268" s="412"/>
      <c r="F268" s="406">
        <f t="shared" si="112"/>
        <v>0</v>
      </c>
      <c r="G268" s="400"/>
      <c r="H268" s="406"/>
      <c r="I268" s="406"/>
      <c r="J268" s="406"/>
      <c r="K268" s="408">
        <f t="shared" si="113"/>
        <v>0</v>
      </c>
      <c r="M268" s="223"/>
    </row>
    <row r="269" spans="1:13" s="222" customFormat="1" ht="18" customHeight="1" x14ac:dyDescent="0.25">
      <c r="A269" s="409"/>
      <c r="B269" s="410"/>
      <c r="C269" s="411"/>
      <c r="D269" s="373"/>
      <c r="E269" s="412"/>
      <c r="F269" s="406">
        <f t="shared" si="112"/>
        <v>0</v>
      </c>
      <c r="G269" s="400"/>
      <c r="H269" s="406"/>
      <c r="I269" s="406"/>
      <c r="J269" s="406"/>
      <c r="K269" s="408">
        <f t="shared" si="113"/>
        <v>0</v>
      </c>
      <c r="M269" s="223"/>
    </row>
    <row r="270" spans="1:13" s="222" customFormat="1" ht="18" customHeight="1" x14ac:dyDescent="0.25">
      <c r="A270" s="409"/>
      <c r="B270" s="410"/>
      <c r="C270" s="411"/>
      <c r="D270" s="373"/>
      <c r="E270" s="412"/>
      <c r="F270" s="406">
        <f t="shared" si="112"/>
        <v>0</v>
      </c>
      <c r="G270" s="400"/>
      <c r="H270" s="406"/>
      <c r="I270" s="406"/>
      <c r="J270" s="406"/>
      <c r="K270" s="408">
        <f t="shared" si="113"/>
        <v>0</v>
      </c>
      <c r="M270" s="223"/>
    </row>
    <row r="271" spans="1:13" s="222" customFormat="1" ht="18" customHeight="1" x14ac:dyDescent="0.25">
      <c r="A271" s="321"/>
      <c r="B271" s="322"/>
      <c r="C271" s="323"/>
      <c r="D271" s="335" t="s">
        <v>566</v>
      </c>
      <c r="E271" s="320"/>
      <c r="F271" s="324">
        <f>SUM(F272:F277)</f>
        <v>1000000</v>
      </c>
      <c r="G271" s="325" t="s">
        <v>597</v>
      </c>
      <c r="H271" s="324">
        <f>SUM(H272:H277)</f>
        <v>0</v>
      </c>
      <c r="I271" s="324">
        <f t="shared" ref="I271:J271" si="114">SUM(I272:I277)</f>
        <v>1000000</v>
      </c>
      <c r="J271" s="324">
        <f t="shared" si="114"/>
        <v>0</v>
      </c>
      <c r="K271" s="324">
        <f t="shared" ref="K271" si="115">SUM(K272:K277)</f>
        <v>1000000</v>
      </c>
      <c r="M271" s="223"/>
    </row>
    <row r="272" spans="1:13" s="222" customFormat="1" ht="18" customHeight="1" x14ac:dyDescent="0.25">
      <c r="A272" s="409"/>
      <c r="B272" s="410">
        <v>4</v>
      </c>
      <c r="C272" s="411" t="s">
        <v>691</v>
      </c>
      <c r="D272" s="373" t="s">
        <v>705</v>
      </c>
      <c r="E272" s="412">
        <v>250000</v>
      </c>
      <c r="F272" s="406">
        <f t="shared" si="112"/>
        <v>1000000</v>
      </c>
      <c r="G272" s="400"/>
      <c r="H272" s="406"/>
      <c r="I272" s="406">
        <v>1000000</v>
      </c>
      <c r="J272" s="406"/>
      <c r="K272" s="408">
        <f t="shared" si="113"/>
        <v>1000000</v>
      </c>
      <c r="M272" s="223"/>
    </row>
    <row r="273" spans="1:13" s="222" customFormat="1" ht="18" customHeight="1" x14ac:dyDescent="0.25">
      <c r="A273" s="409"/>
      <c r="B273" s="410"/>
      <c r="C273" s="411"/>
      <c r="D273" s="373"/>
      <c r="E273" s="412"/>
      <c r="F273" s="406">
        <f t="shared" si="112"/>
        <v>0</v>
      </c>
      <c r="G273" s="400"/>
      <c r="H273" s="406"/>
      <c r="I273" s="406"/>
      <c r="J273" s="406"/>
      <c r="K273" s="408">
        <f t="shared" si="113"/>
        <v>0</v>
      </c>
      <c r="M273" s="223"/>
    </row>
    <row r="274" spans="1:13" s="222" customFormat="1" ht="18" customHeight="1" x14ac:dyDescent="0.25">
      <c r="A274" s="409"/>
      <c r="B274" s="410"/>
      <c r="C274" s="411"/>
      <c r="D274" s="373"/>
      <c r="E274" s="412"/>
      <c r="F274" s="406">
        <f t="shared" si="112"/>
        <v>0</v>
      </c>
      <c r="G274" s="400"/>
      <c r="H274" s="406"/>
      <c r="I274" s="406"/>
      <c r="J274" s="406"/>
      <c r="K274" s="408">
        <f t="shared" si="113"/>
        <v>0</v>
      </c>
      <c r="M274" s="223"/>
    </row>
    <row r="275" spans="1:13" s="222" customFormat="1" ht="18" customHeight="1" x14ac:dyDescent="0.25">
      <c r="A275" s="409"/>
      <c r="B275" s="410"/>
      <c r="C275" s="411"/>
      <c r="D275" s="373"/>
      <c r="E275" s="412"/>
      <c r="F275" s="406">
        <f t="shared" si="112"/>
        <v>0</v>
      </c>
      <c r="G275" s="400"/>
      <c r="H275" s="406"/>
      <c r="I275" s="406"/>
      <c r="J275" s="406"/>
      <c r="K275" s="408">
        <f t="shared" si="113"/>
        <v>0</v>
      </c>
      <c r="M275" s="223"/>
    </row>
    <row r="276" spans="1:13" s="222" customFormat="1" ht="18" customHeight="1" x14ac:dyDescent="0.25">
      <c r="A276" s="409"/>
      <c r="B276" s="410"/>
      <c r="C276" s="411"/>
      <c r="D276" s="373"/>
      <c r="E276" s="412"/>
      <c r="F276" s="406">
        <f t="shared" si="112"/>
        <v>0</v>
      </c>
      <c r="G276" s="400"/>
      <c r="H276" s="406"/>
      <c r="I276" s="406"/>
      <c r="J276" s="406"/>
      <c r="K276" s="408">
        <f t="shared" si="113"/>
        <v>0</v>
      </c>
      <c r="M276" s="223"/>
    </row>
    <row r="277" spans="1:13" s="222" customFormat="1" ht="18" customHeight="1" x14ac:dyDescent="0.25">
      <c r="A277" s="409"/>
      <c r="B277" s="410"/>
      <c r="C277" s="411"/>
      <c r="D277" s="373"/>
      <c r="E277" s="412"/>
      <c r="F277" s="406">
        <f t="shared" si="112"/>
        <v>0</v>
      </c>
      <c r="G277" s="400"/>
      <c r="H277" s="406"/>
      <c r="I277" s="406"/>
      <c r="J277" s="406"/>
      <c r="K277" s="408">
        <f t="shared" si="113"/>
        <v>0</v>
      </c>
      <c r="M277" s="223"/>
    </row>
    <row r="278" spans="1:13" s="222" customFormat="1" ht="33.75" customHeight="1" x14ac:dyDescent="0.25">
      <c r="A278" s="321"/>
      <c r="B278" s="322"/>
      <c r="C278" s="323"/>
      <c r="D278" s="335" t="s">
        <v>598</v>
      </c>
      <c r="E278" s="320"/>
      <c r="F278" s="324">
        <f>SUM(F279:F283)</f>
        <v>0</v>
      </c>
      <c r="G278" s="325" t="s">
        <v>600</v>
      </c>
      <c r="H278" s="324">
        <f>SUM(H279:H283)</f>
        <v>0</v>
      </c>
      <c r="I278" s="324">
        <f t="shared" ref="I278:J278" si="116">SUM(I279:I283)</f>
        <v>0</v>
      </c>
      <c r="J278" s="324">
        <f t="shared" si="116"/>
        <v>0</v>
      </c>
      <c r="K278" s="324">
        <f t="shared" ref="K278" si="117">SUM(K279:K283)</f>
        <v>0</v>
      </c>
      <c r="M278" s="223"/>
    </row>
    <row r="279" spans="1:13" s="222" customFormat="1" ht="18" customHeight="1" x14ac:dyDescent="0.25">
      <c r="A279" s="409"/>
      <c r="B279" s="410"/>
      <c r="C279" s="411"/>
      <c r="D279" s="373"/>
      <c r="E279" s="412"/>
      <c r="F279" s="406">
        <f>B279*E279</f>
        <v>0</v>
      </c>
      <c r="G279" s="400"/>
      <c r="H279" s="406"/>
      <c r="I279" s="406"/>
      <c r="J279" s="406"/>
      <c r="K279" s="408">
        <f t="shared" si="113"/>
        <v>0</v>
      </c>
      <c r="M279" s="223"/>
    </row>
    <row r="280" spans="1:13" s="222" customFormat="1" ht="18" customHeight="1" x14ac:dyDescent="0.25">
      <c r="A280" s="409"/>
      <c r="B280" s="410"/>
      <c r="C280" s="411"/>
      <c r="D280" s="373"/>
      <c r="E280" s="412"/>
      <c r="F280" s="406">
        <f>B280*E280</f>
        <v>0</v>
      </c>
      <c r="G280" s="400"/>
      <c r="H280" s="406"/>
      <c r="I280" s="406"/>
      <c r="J280" s="406"/>
      <c r="K280" s="408">
        <f t="shared" si="113"/>
        <v>0</v>
      </c>
      <c r="M280" s="223"/>
    </row>
    <row r="281" spans="1:13" s="222" customFormat="1" ht="18" customHeight="1" x14ac:dyDescent="0.25">
      <c r="A281" s="409"/>
      <c r="B281" s="410"/>
      <c r="C281" s="411"/>
      <c r="D281" s="373"/>
      <c r="E281" s="412"/>
      <c r="F281" s="406">
        <f t="shared" si="112"/>
        <v>0</v>
      </c>
      <c r="G281" s="400"/>
      <c r="H281" s="406"/>
      <c r="I281" s="406"/>
      <c r="J281" s="406"/>
      <c r="K281" s="408">
        <f t="shared" si="113"/>
        <v>0</v>
      </c>
      <c r="M281" s="223"/>
    </row>
    <row r="282" spans="1:13" s="222" customFormat="1" ht="18" customHeight="1" x14ac:dyDescent="0.25">
      <c r="A282" s="409"/>
      <c r="B282" s="410"/>
      <c r="C282" s="411"/>
      <c r="D282" s="373"/>
      <c r="E282" s="412"/>
      <c r="F282" s="406">
        <f t="shared" si="112"/>
        <v>0</v>
      </c>
      <c r="G282" s="400"/>
      <c r="H282" s="406"/>
      <c r="I282" s="406"/>
      <c r="J282" s="406"/>
      <c r="K282" s="408">
        <f t="shared" si="113"/>
        <v>0</v>
      </c>
      <c r="M282" s="223"/>
    </row>
    <row r="283" spans="1:13" s="222" customFormat="1" ht="18" customHeight="1" x14ac:dyDescent="0.25">
      <c r="A283" s="409"/>
      <c r="B283" s="410"/>
      <c r="C283" s="411"/>
      <c r="D283" s="373"/>
      <c r="E283" s="412"/>
      <c r="F283" s="406">
        <f t="shared" si="112"/>
        <v>0</v>
      </c>
      <c r="G283" s="400"/>
      <c r="H283" s="406"/>
      <c r="I283" s="406"/>
      <c r="J283" s="406"/>
      <c r="K283" s="408">
        <f t="shared" si="113"/>
        <v>0</v>
      </c>
      <c r="M283" s="223"/>
    </row>
    <row r="284" spans="1:13" s="222" customFormat="1" ht="18" customHeight="1" x14ac:dyDescent="0.25">
      <c r="A284" s="321"/>
      <c r="B284" s="322"/>
      <c r="C284" s="323"/>
      <c r="D284" s="335" t="s">
        <v>599</v>
      </c>
      <c r="E284" s="320"/>
      <c r="F284" s="324">
        <f>SUM(F285:F290)</f>
        <v>5900000</v>
      </c>
      <c r="G284" s="325" t="s">
        <v>601</v>
      </c>
      <c r="H284" s="324">
        <f>SUM(H285:H290)</f>
        <v>0</v>
      </c>
      <c r="I284" s="324">
        <f t="shared" ref="I284:J284" si="118">SUM(I285:I290)</f>
        <v>5900000</v>
      </c>
      <c r="J284" s="324">
        <f t="shared" si="118"/>
        <v>0</v>
      </c>
      <c r="K284" s="324">
        <f t="shared" ref="K284" si="119">SUM(K285:K290)</f>
        <v>5900000</v>
      </c>
      <c r="M284" s="223"/>
    </row>
    <row r="285" spans="1:13" s="222" customFormat="1" ht="18" customHeight="1" x14ac:dyDescent="0.25">
      <c r="A285" s="409"/>
      <c r="B285" s="410">
        <v>1</v>
      </c>
      <c r="C285" s="411" t="s">
        <v>697</v>
      </c>
      <c r="D285" s="373" t="s">
        <v>748</v>
      </c>
      <c r="E285" s="412">
        <v>3500000</v>
      </c>
      <c r="F285" s="406">
        <f>B285*E285</f>
        <v>3500000</v>
      </c>
      <c r="G285" s="400"/>
      <c r="H285" s="406"/>
      <c r="I285" s="406">
        <v>3500000</v>
      </c>
      <c r="J285" s="406"/>
      <c r="K285" s="408">
        <f t="shared" si="113"/>
        <v>3500000</v>
      </c>
      <c r="M285" s="223"/>
    </row>
    <row r="286" spans="1:13" s="222" customFormat="1" ht="18" customHeight="1" x14ac:dyDescent="0.25">
      <c r="A286" s="409"/>
      <c r="B286" s="410">
        <v>3</v>
      </c>
      <c r="C286" s="411" t="s">
        <v>706</v>
      </c>
      <c r="D286" s="373" t="s">
        <v>707</v>
      </c>
      <c r="E286" s="412">
        <v>800000</v>
      </c>
      <c r="F286" s="406">
        <f>B286*E286</f>
        <v>2400000</v>
      </c>
      <c r="G286" s="400"/>
      <c r="H286" s="406"/>
      <c r="I286" s="406">
        <v>2400000</v>
      </c>
      <c r="J286" s="406"/>
      <c r="K286" s="408">
        <f t="shared" si="113"/>
        <v>2400000</v>
      </c>
      <c r="M286" s="223"/>
    </row>
    <row r="287" spans="1:13" s="222" customFormat="1" ht="18" customHeight="1" x14ac:dyDescent="0.25">
      <c r="A287" s="409"/>
      <c r="B287" s="410"/>
      <c r="C287" s="411"/>
      <c r="D287" s="373"/>
      <c r="E287" s="412"/>
      <c r="F287" s="406">
        <f t="shared" si="112"/>
        <v>0</v>
      </c>
      <c r="G287" s="400"/>
      <c r="H287" s="406"/>
      <c r="I287" s="406"/>
      <c r="J287" s="406"/>
      <c r="K287" s="408">
        <f t="shared" si="113"/>
        <v>0</v>
      </c>
      <c r="M287" s="223"/>
    </row>
    <row r="288" spans="1:13" s="222" customFormat="1" ht="18" customHeight="1" x14ac:dyDescent="0.25">
      <c r="A288" s="409"/>
      <c r="B288" s="410"/>
      <c r="C288" s="411"/>
      <c r="D288" s="373"/>
      <c r="E288" s="412"/>
      <c r="F288" s="406">
        <f t="shared" si="112"/>
        <v>0</v>
      </c>
      <c r="G288" s="400"/>
      <c r="H288" s="406"/>
      <c r="I288" s="406"/>
      <c r="J288" s="406"/>
      <c r="K288" s="408">
        <f t="shared" si="113"/>
        <v>0</v>
      </c>
      <c r="M288" s="223"/>
    </row>
    <row r="289" spans="1:13" s="222" customFormat="1" ht="18" customHeight="1" x14ac:dyDescent="0.25">
      <c r="A289" s="409"/>
      <c r="B289" s="410"/>
      <c r="C289" s="411"/>
      <c r="D289" s="373"/>
      <c r="E289" s="412"/>
      <c r="F289" s="406">
        <f t="shared" si="112"/>
        <v>0</v>
      </c>
      <c r="G289" s="400"/>
      <c r="H289" s="406"/>
      <c r="I289" s="406"/>
      <c r="J289" s="406"/>
      <c r="K289" s="408">
        <f t="shared" si="113"/>
        <v>0</v>
      </c>
      <c r="M289" s="223"/>
    </row>
    <row r="290" spans="1:13" s="222" customFormat="1" ht="18" customHeight="1" x14ac:dyDescent="0.25">
      <c r="A290" s="409"/>
      <c r="B290" s="410"/>
      <c r="C290" s="411"/>
      <c r="D290" s="373"/>
      <c r="E290" s="412"/>
      <c r="F290" s="406">
        <f t="shared" si="112"/>
        <v>0</v>
      </c>
      <c r="G290" s="400"/>
      <c r="H290" s="406"/>
      <c r="I290" s="406"/>
      <c r="J290" s="406"/>
      <c r="K290" s="408">
        <f t="shared" si="113"/>
        <v>0</v>
      </c>
      <c r="M290" s="223"/>
    </row>
    <row r="291" spans="1:13" s="222" customFormat="1" ht="34.5" x14ac:dyDescent="0.25">
      <c r="A291" s="236"/>
      <c r="B291" s="237"/>
      <c r="C291" s="238"/>
      <c r="D291" s="239" t="s">
        <v>585</v>
      </c>
      <c r="E291" s="240"/>
      <c r="F291" s="241">
        <f>F292+F323+F337</f>
        <v>4140000</v>
      </c>
      <c r="G291" s="242" t="s">
        <v>483</v>
      </c>
      <c r="H291" s="241">
        <f>H292+H323+H337</f>
        <v>800000</v>
      </c>
      <c r="I291" s="241">
        <f t="shared" ref="I291:J291" si="120">I292+I323+I337</f>
        <v>3340000</v>
      </c>
      <c r="J291" s="241">
        <f t="shared" si="120"/>
        <v>0</v>
      </c>
      <c r="K291" s="241">
        <f t="shared" ref="K291" si="121">K292+K323+K337</f>
        <v>4140000</v>
      </c>
      <c r="L291" s="336"/>
      <c r="M291" s="223"/>
    </row>
    <row r="292" spans="1:13" s="222" customFormat="1" x14ac:dyDescent="0.25">
      <c r="A292" s="321"/>
      <c r="B292" s="322"/>
      <c r="C292" s="323"/>
      <c r="D292" s="335" t="s">
        <v>586</v>
      </c>
      <c r="E292" s="320"/>
      <c r="F292" s="324">
        <f>F293+F299+F305+F311+F317</f>
        <v>3340000</v>
      </c>
      <c r="G292" s="325" t="s">
        <v>587</v>
      </c>
      <c r="H292" s="324">
        <f>H293+H299+H305+H311+H317</f>
        <v>0</v>
      </c>
      <c r="I292" s="324">
        <f t="shared" ref="I292:J292" si="122">I293+I299+I305+I311+I317</f>
        <v>3340000</v>
      </c>
      <c r="J292" s="324">
        <f t="shared" si="122"/>
        <v>0</v>
      </c>
      <c r="K292" s="324">
        <f t="shared" ref="K292" si="123">K293+K299+K305+K311+K317</f>
        <v>3340000</v>
      </c>
      <c r="M292" s="223"/>
    </row>
    <row r="293" spans="1:13" s="222" customFormat="1" x14ac:dyDescent="0.25">
      <c r="A293" s="413"/>
      <c r="B293" s="414"/>
      <c r="C293" s="415"/>
      <c r="D293" s="404" t="s">
        <v>626</v>
      </c>
      <c r="E293" s="416"/>
      <c r="F293" s="407">
        <f>SUM(F294:F298)</f>
        <v>0</v>
      </c>
      <c r="G293" s="326" t="s">
        <v>630</v>
      </c>
      <c r="H293" s="407">
        <f>SUM(H294:H298)</f>
        <v>0</v>
      </c>
      <c r="I293" s="407">
        <f t="shared" ref="I293:J293" si="124">SUM(I294:I298)</f>
        <v>0</v>
      </c>
      <c r="J293" s="407">
        <f t="shared" si="124"/>
        <v>0</v>
      </c>
      <c r="K293" s="407">
        <f t="shared" ref="K293" si="125">SUM(K294:K298)</f>
        <v>0</v>
      </c>
      <c r="M293" s="223"/>
    </row>
    <row r="294" spans="1:13" s="222" customFormat="1" x14ac:dyDescent="0.25">
      <c r="A294" s="409"/>
      <c r="B294" s="410"/>
      <c r="C294" s="411"/>
      <c r="D294" s="373"/>
      <c r="E294" s="412"/>
      <c r="F294" s="406">
        <f t="shared" si="112"/>
        <v>0</v>
      </c>
      <c r="G294" s="400"/>
      <c r="H294" s="406"/>
      <c r="I294" s="406"/>
      <c r="J294" s="406"/>
      <c r="K294" s="408">
        <f t="shared" ref="K294:K322" si="126">H294+I294+J294</f>
        <v>0</v>
      </c>
      <c r="M294" s="223"/>
    </row>
    <row r="295" spans="1:13" s="222" customFormat="1" x14ac:dyDescent="0.25">
      <c r="A295" s="409"/>
      <c r="B295" s="410"/>
      <c r="C295" s="411"/>
      <c r="D295" s="373"/>
      <c r="E295" s="412"/>
      <c r="F295" s="406">
        <f t="shared" si="112"/>
        <v>0</v>
      </c>
      <c r="G295" s="400"/>
      <c r="H295" s="406"/>
      <c r="I295" s="406"/>
      <c r="J295" s="406"/>
      <c r="K295" s="408">
        <f t="shared" si="126"/>
        <v>0</v>
      </c>
      <c r="M295" s="223"/>
    </row>
    <row r="296" spans="1:13" s="222" customFormat="1" x14ac:dyDescent="0.25">
      <c r="A296" s="409"/>
      <c r="B296" s="410"/>
      <c r="C296" s="411"/>
      <c r="D296" s="373"/>
      <c r="E296" s="412"/>
      <c r="F296" s="406">
        <f t="shared" si="112"/>
        <v>0</v>
      </c>
      <c r="G296" s="400"/>
      <c r="H296" s="406"/>
      <c r="I296" s="406"/>
      <c r="J296" s="406"/>
      <c r="K296" s="408">
        <f t="shared" si="126"/>
        <v>0</v>
      </c>
      <c r="M296" s="223"/>
    </row>
    <row r="297" spans="1:13" s="222" customFormat="1" x14ac:dyDescent="0.25">
      <c r="A297" s="409"/>
      <c r="B297" s="410"/>
      <c r="C297" s="411"/>
      <c r="D297" s="373"/>
      <c r="E297" s="412"/>
      <c r="F297" s="406">
        <f t="shared" si="112"/>
        <v>0</v>
      </c>
      <c r="G297" s="400"/>
      <c r="H297" s="406"/>
      <c r="I297" s="406"/>
      <c r="J297" s="406"/>
      <c r="K297" s="408">
        <f t="shared" si="126"/>
        <v>0</v>
      </c>
      <c r="M297" s="223"/>
    </row>
    <row r="298" spans="1:13" s="222" customFormat="1" x14ac:dyDescent="0.25">
      <c r="A298" s="409"/>
      <c r="B298" s="410"/>
      <c r="C298" s="411"/>
      <c r="D298" s="373"/>
      <c r="E298" s="412"/>
      <c r="F298" s="406">
        <f t="shared" si="112"/>
        <v>0</v>
      </c>
      <c r="G298" s="400"/>
      <c r="H298" s="406"/>
      <c r="I298" s="406"/>
      <c r="J298" s="406"/>
      <c r="K298" s="408">
        <f t="shared" si="126"/>
        <v>0</v>
      </c>
      <c r="M298" s="223"/>
    </row>
    <row r="299" spans="1:13" s="222" customFormat="1" x14ac:dyDescent="0.25">
      <c r="A299" s="413"/>
      <c r="B299" s="414"/>
      <c r="C299" s="415"/>
      <c r="D299" s="404" t="s">
        <v>196</v>
      </c>
      <c r="E299" s="416"/>
      <c r="F299" s="407">
        <f>SUM(F300:F304)</f>
        <v>840000</v>
      </c>
      <c r="G299" s="326" t="s">
        <v>631</v>
      </c>
      <c r="H299" s="407">
        <f>SUM(H300:H304)</f>
        <v>0</v>
      </c>
      <c r="I299" s="407">
        <f t="shared" ref="I299:J299" si="127">SUM(I300:I304)</f>
        <v>840000</v>
      </c>
      <c r="J299" s="407">
        <f t="shared" si="127"/>
        <v>0</v>
      </c>
      <c r="K299" s="407">
        <f t="shared" ref="K299" si="128">SUM(K300:K304)</f>
        <v>840000</v>
      </c>
      <c r="M299" s="223"/>
    </row>
    <row r="300" spans="1:13" s="222" customFormat="1" x14ac:dyDescent="0.25">
      <c r="A300" s="409"/>
      <c r="B300" s="410">
        <v>12</v>
      </c>
      <c r="C300" s="411" t="s">
        <v>708</v>
      </c>
      <c r="D300" s="373" t="s">
        <v>779</v>
      </c>
      <c r="E300" s="412">
        <v>70000</v>
      </c>
      <c r="F300" s="406">
        <f t="shared" si="112"/>
        <v>840000</v>
      </c>
      <c r="G300" s="400"/>
      <c r="H300" s="406"/>
      <c r="I300" s="406">
        <v>840000</v>
      </c>
      <c r="J300" s="406"/>
      <c r="K300" s="408">
        <f t="shared" si="126"/>
        <v>840000</v>
      </c>
      <c r="M300" s="223"/>
    </row>
    <row r="301" spans="1:13" s="222" customFormat="1" x14ac:dyDescent="0.25">
      <c r="A301" s="409"/>
      <c r="B301" s="410"/>
      <c r="C301" s="411"/>
      <c r="D301" s="425"/>
      <c r="E301" s="423"/>
      <c r="F301" s="424">
        <f t="shared" si="112"/>
        <v>0</v>
      </c>
      <c r="G301" s="400"/>
      <c r="H301" s="406"/>
      <c r="I301" s="406"/>
      <c r="J301" s="406"/>
      <c r="K301" s="408">
        <f t="shared" si="126"/>
        <v>0</v>
      </c>
      <c r="L301" s="421" t="s">
        <v>774</v>
      </c>
      <c r="M301" s="223"/>
    </row>
    <row r="302" spans="1:13" s="222" customFormat="1" x14ac:dyDescent="0.25">
      <c r="A302" s="409"/>
      <c r="B302" s="410"/>
      <c r="C302" s="411"/>
      <c r="D302" s="373"/>
      <c r="E302" s="412"/>
      <c r="F302" s="406">
        <f t="shared" si="112"/>
        <v>0</v>
      </c>
      <c r="G302" s="400"/>
      <c r="H302" s="406"/>
      <c r="I302" s="406"/>
      <c r="J302" s="406"/>
      <c r="K302" s="408">
        <f t="shared" si="126"/>
        <v>0</v>
      </c>
      <c r="M302" s="223"/>
    </row>
    <row r="303" spans="1:13" s="222" customFormat="1" x14ac:dyDescent="0.25">
      <c r="A303" s="409"/>
      <c r="B303" s="410"/>
      <c r="C303" s="411"/>
      <c r="D303" s="373"/>
      <c r="E303" s="412"/>
      <c r="F303" s="406">
        <f t="shared" si="112"/>
        <v>0</v>
      </c>
      <c r="G303" s="400"/>
      <c r="H303" s="406"/>
      <c r="I303" s="406"/>
      <c r="J303" s="406"/>
      <c r="K303" s="408">
        <f t="shared" si="126"/>
        <v>0</v>
      </c>
      <c r="M303" s="223"/>
    </row>
    <row r="304" spans="1:13" s="222" customFormat="1" x14ac:dyDescent="0.25">
      <c r="A304" s="409"/>
      <c r="B304" s="410"/>
      <c r="C304" s="411"/>
      <c r="D304" s="373"/>
      <c r="E304" s="412"/>
      <c r="F304" s="406">
        <f t="shared" si="112"/>
        <v>0</v>
      </c>
      <c r="G304" s="400"/>
      <c r="H304" s="406"/>
      <c r="I304" s="406"/>
      <c r="J304" s="406"/>
      <c r="K304" s="408">
        <f t="shared" si="126"/>
        <v>0</v>
      </c>
      <c r="M304" s="223"/>
    </row>
    <row r="305" spans="1:13" s="222" customFormat="1" x14ac:dyDescent="0.25">
      <c r="A305" s="413"/>
      <c r="B305" s="414"/>
      <c r="C305" s="415"/>
      <c r="D305" s="404" t="s">
        <v>627</v>
      </c>
      <c r="E305" s="416"/>
      <c r="F305" s="407">
        <f>SUM(F306:F310)</f>
        <v>0</v>
      </c>
      <c r="G305" s="326" t="s">
        <v>632</v>
      </c>
      <c r="H305" s="407">
        <f>SUM(H306:H310)</f>
        <v>0</v>
      </c>
      <c r="I305" s="407">
        <f t="shared" ref="I305:J305" si="129">SUM(I306:I310)</f>
        <v>0</v>
      </c>
      <c r="J305" s="407">
        <f t="shared" si="129"/>
        <v>0</v>
      </c>
      <c r="K305" s="407">
        <f t="shared" ref="K305" si="130">SUM(K306:K310)</f>
        <v>0</v>
      </c>
      <c r="M305" s="223"/>
    </row>
    <row r="306" spans="1:13" s="222" customFormat="1" x14ac:dyDescent="0.25">
      <c r="A306" s="409"/>
      <c r="B306" s="410"/>
      <c r="C306" s="411"/>
      <c r="D306" s="373"/>
      <c r="E306" s="412"/>
      <c r="F306" s="406">
        <f t="shared" si="112"/>
        <v>0</v>
      </c>
      <c r="G306" s="400"/>
      <c r="H306" s="406"/>
      <c r="I306" s="406"/>
      <c r="J306" s="406"/>
      <c r="K306" s="408">
        <f t="shared" si="126"/>
        <v>0</v>
      </c>
      <c r="M306" s="223"/>
    </row>
    <row r="307" spans="1:13" s="222" customFormat="1" x14ac:dyDescent="0.25">
      <c r="A307" s="409"/>
      <c r="B307" s="410"/>
      <c r="C307" s="411"/>
      <c r="D307" s="373"/>
      <c r="E307" s="412"/>
      <c r="F307" s="406">
        <f t="shared" si="112"/>
        <v>0</v>
      </c>
      <c r="G307" s="400"/>
      <c r="H307" s="406"/>
      <c r="I307" s="406"/>
      <c r="J307" s="406"/>
      <c r="K307" s="408">
        <f t="shared" si="126"/>
        <v>0</v>
      </c>
      <c r="M307" s="223"/>
    </row>
    <row r="308" spans="1:13" s="222" customFormat="1" x14ac:dyDescent="0.25">
      <c r="A308" s="409"/>
      <c r="B308" s="410"/>
      <c r="C308" s="411"/>
      <c r="D308" s="373"/>
      <c r="E308" s="412"/>
      <c r="F308" s="406">
        <f t="shared" si="112"/>
        <v>0</v>
      </c>
      <c r="G308" s="400"/>
      <c r="H308" s="406"/>
      <c r="I308" s="406"/>
      <c r="J308" s="406"/>
      <c r="K308" s="408">
        <f t="shared" si="126"/>
        <v>0</v>
      </c>
      <c r="M308" s="223"/>
    </row>
    <row r="309" spans="1:13" s="222" customFormat="1" x14ac:dyDescent="0.25">
      <c r="A309" s="409"/>
      <c r="B309" s="410"/>
      <c r="C309" s="411"/>
      <c r="D309" s="373"/>
      <c r="E309" s="412"/>
      <c r="F309" s="406">
        <f t="shared" si="112"/>
        <v>0</v>
      </c>
      <c r="G309" s="400"/>
      <c r="H309" s="406"/>
      <c r="I309" s="406"/>
      <c r="J309" s="406"/>
      <c r="K309" s="408">
        <f t="shared" si="126"/>
        <v>0</v>
      </c>
      <c r="M309" s="223"/>
    </row>
    <row r="310" spans="1:13" s="222" customFormat="1" x14ac:dyDescent="0.25">
      <c r="A310" s="409"/>
      <c r="B310" s="410"/>
      <c r="C310" s="411"/>
      <c r="D310" s="373"/>
      <c r="E310" s="412"/>
      <c r="F310" s="406">
        <f t="shared" si="112"/>
        <v>0</v>
      </c>
      <c r="G310" s="400"/>
      <c r="H310" s="406"/>
      <c r="I310" s="406"/>
      <c r="J310" s="406"/>
      <c r="K310" s="408">
        <f t="shared" si="126"/>
        <v>0</v>
      </c>
      <c r="M310" s="223"/>
    </row>
    <row r="311" spans="1:13" s="222" customFormat="1" x14ac:dyDescent="0.25">
      <c r="A311" s="413"/>
      <c r="B311" s="414"/>
      <c r="C311" s="415"/>
      <c r="D311" s="404" t="s">
        <v>628</v>
      </c>
      <c r="E311" s="416"/>
      <c r="F311" s="407">
        <f>SUM(F312:F316)</f>
        <v>0</v>
      </c>
      <c r="G311" s="326" t="s">
        <v>633</v>
      </c>
      <c r="H311" s="407">
        <f>SUM(H312:H316)</f>
        <v>0</v>
      </c>
      <c r="I311" s="407">
        <f t="shared" ref="I311:J311" si="131">SUM(I312:I316)</f>
        <v>0</v>
      </c>
      <c r="J311" s="407">
        <f t="shared" si="131"/>
        <v>0</v>
      </c>
      <c r="K311" s="407">
        <f t="shared" ref="K311" si="132">SUM(K312:K316)</f>
        <v>0</v>
      </c>
      <c r="M311" s="223"/>
    </row>
    <row r="312" spans="1:13" s="222" customFormat="1" x14ac:dyDescent="0.25">
      <c r="A312" s="409"/>
      <c r="B312" s="410"/>
      <c r="C312" s="411"/>
      <c r="D312" s="373"/>
      <c r="E312" s="412"/>
      <c r="F312" s="406">
        <f t="shared" si="112"/>
        <v>0</v>
      </c>
      <c r="G312" s="400"/>
      <c r="H312" s="406"/>
      <c r="I312" s="406"/>
      <c r="J312" s="406"/>
      <c r="K312" s="408">
        <f t="shared" si="126"/>
        <v>0</v>
      </c>
      <c r="M312" s="223"/>
    </row>
    <row r="313" spans="1:13" s="222" customFormat="1" x14ac:dyDescent="0.25">
      <c r="A313" s="409"/>
      <c r="B313" s="410"/>
      <c r="C313" s="411"/>
      <c r="D313" s="373"/>
      <c r="E313" s="412"/>
      <c r="F313" s="406">
        <f t="shared" si="112"/>
        <v>0</v>
      </c>
      <c r="G313" s="400"/>
      <c r="H313" s="406"/>
      <c r="I313" s="406"/>
      <c r="J313" s="406"/>
      <c r="K313" s="408">
        <f t="shared" si="126"/>
        <v>0</v>
      </c>
      <c r="M313" s="223"/>
    </row>
    <row r="314" spans="1:13" s="222" customFormat="1" x14ac:dyDescent="0.25">
      <c r="A314" s="409"/>
      <c r="B314" s="410"/>
      <c r="C314" s="411"/>
      <c r="D314" s="373"/>
      <c r="E314" s="412"/>
      <c r="F314" s="406">
        <f t="shared" si="112"/>
        <v>0</v>
      </c>
      <c r="G314" s="400"/>
      <c r="H314" s="406"/>
      <c r="I314" s="406"/>
      <c r="J314" s="406"/>
      <c r="K314" s="408">
        <f t="shared" si="126"/>
        <v>0</v>
      </c>
      <c r="M314" s="223"/>
    </row>
    <row r="315" spans="1:13" s="222" customFormat="1" x14ac:dyDescent="0.25">
      <c r="A315" s="409"/>
      <c r="B315" s="410"/>
      <c r="C315" s="411"/>
      <c r="D315" s="373"/>
      <c r="E315" s="412"/>
      <c r="F315" s="406">
        <f t="shared" si="112"/>
        <v>0</v>
      </c>
      <c r="G315" s="400"/>
      <c r="H315" s="406"/>
      <c r="I315" s="406"/>
      <c r="J315" s="406"/>
      <c r="K315" s="408">
        <f t="shared" si="126"/>
        <v>0</v>
      </c>
      <c r="M315" s="223"/>
    </row>
    <row r="316" spans="1:13" s="222" customFormat="1" x14ac:dyDescent="0.25">
      <c r="A316" s="409"/>
      <c r="B316" s="410"/>
      <c r="C316" s="411"/>
      <c r="D316" s="373"/>
      <c r="E316" s="412"/>
      <c r="F316" s="406">
        <f t="shared" si="112"/>
        <v>0</v>
      </c>
      <c r="G316" s="400"/>
      <c r="H316" s="406"/>
      <c r="I316" s="406"/>
      <c r="J316" s="406"/>
      <c r="K316" s="408">
        <f t="shared" si="126"/>
        <v>0</v>
      </c>
      <c r="M316" s="223"/>
    </row>
    <row r="317" spans="1:13" s="222" customFormat="1" x14ac:dyDescent="0.25">
      <c r="A317" s="413"/>
      <c r="B317" s="414"/>
      <c r="C317" s="415"/>
      <c r="D317" s="404" t="s">
        <v>629</v>
      </c>
      <c r="E317" s="416"/>
      <c r="F317" s="407">
        <f>SUM(F318:F322)</f>
        <v>2500000</v>
      </c>
      <c r="G317" s="326" t="s">
        <v>634</v>
      </c>
      <c r="H317" s="407">
        <f>SUM(H318:H322)</f>
        <v>0</v>
      </c>
      <c r="I317" s="407">
        <f t="shared" ref="I317:J317" si="133">SUM(I318:I322)</f>
        <v>2500000</v>
      </c>
      <c r="J317" s="407">
        <f t="shared" si="133"/>
        <v>0</v>
      </c>
      <c r="K317" s="407">
        <f t="shared" ref="K317" si="134">SUM(K318:K322)</f>
        <v>2500000</v>
      </c>
      <c r="M317" s="223"/>
    </row>
    <row r="318" spans="1:13" s="222" customFormat="1" x14ac:dyDescent="0.25">
      <c r="A318" s="409"/>
      <c r="B318" s="410">
        <v>10</v>
      </c>
      <c r="C318" s="411" t="s">
        <v>708</v>
      </c>
      <c r="D318" s="373" t="s">
        <v>709</v>
      </c>
      <c r="E318" s="412">
        <v>250000</v>
      </c>
      <c r="F318" s="406">
        <f t="shared" si="112"/>
        <v>2500000</v>
      </c>
      <c r="G318" s="400"/>
      <c r="H318" s="406"/>
      <c r="I318" s="406">
        <v>2500000</v>
      </c>
      <c r="J318" s="406"/>
      <c r="K318" s="408">
        <f t="shared" si="126"/>
        <v>2500000</v>
      </c>
      <c r="M318" s="223"/>
    </row>
    <row r="319" spans="1:13" s="222" customFormat="1" x14ac:dyDescent="0.25">
      <c r="A319" s="409"/>
      <c r="B319" s="410"/>
      <c r="C319" s="411"/>
      <c r="D319" s="373"/>
      <c r="E319" s="412"/>
      <c r="F319" s="406">
        <f t="shared" si="112"/>
        <v>0</v>
      </c>
      <c r="G319" s="400"/>
      <c r="H319" s="406"/>
      <c r="I319" s="406"/>
      <c r="J319" s="406"/>
      <c r="K319" s="408">
        <f t="shared" si="126"/>
        <v>0</v>
      </c>
      <c r="M319" s="223"/>
    </row>
    <row r="320" spans="1:13" s="222" customFormat="1" x14ac:dyDescent="0.25">
      <c r="A320" s="409"/>
      <c r="B320" s="410"/>
      <c r="C320" s="411"/>
      <c r="D320" s="373"/>
      <c r="E320" s="412"/>
      <c r="F320" s="406">
        <f t="shared" si="112"/>
        <v>0</v>
      </c>
      <c r="G320" s="400"/>
      <c r="H320" s="406"/>
      <c r="I320" s="406"/>
      <c r="J320" s="406"/>
      <c r="K320" s="408">
        <f t="shared" si="126"/>
        <v>0</v>
      </c>
      <c r="M320" s="223"/>
    </row>
    <row r="321" spans="1:13" s="222" customFormat="1" x14ac:dyDescent="0.25">
      <c r="A321" s="409"/>
      <c r="B321" s="410"/>
      <c r="C321" s="411"/>
      <c r="D321" s="373"/>
      <c r="E321" s="412"/>
      <c r="F321" s="406">
        <f t="shared" si="112"/>
        <v>0</v>
      </c>
      <c r="G321" s="400"/>
      <c r="H321" s="406"/>
      <c r="I321" s="406"/>
      <c r="J321" s="406"/>
      <c r="K321" s="408">
        <f t="shared" si="126"/>
        <v>0</v>
      </c>
      <c r="M321" s="223"/>
    </row>
    <row r="322" spans="1:13" s="222" customFormat="1" x14ac:dyDescent="0.25">
      <c r="A322" s="409"/>
      <c r="B322" s="410"/>
      <c r="C322" s="411"/>
      <c r="D322" s="373"/>
      <c r="E322" s="412"/>
      <c r="F322" s="406">
        <f t="shared" si="112"/>
        <v>0</v>
      </c>
      <c r="G322" s="400"/>
      <c r="H322" s="406"/>
      <c r="I322" s="406"/>
      <c r="J322" s="406"/>
      <c r="K322" s="408">
        <f t="shared" si="126"/>
        <v>0</v>
      </c>
      <c r="M322" s="223"/>
    </row>
    <row r="323" spans="1:13" s="222" customFormat="1" x14ac:dyDescent="0.25">
      <c r="A323" s="321"/>
      <c r="B323" s="322"/>
      <c r="C323" s="323"/>
      <c r="D323" s="239" t="s">
        <v>617</v>
      </c>
      <c r="E323" s="320"/>
      <c r="F323" s="324">
        <f>F324+F330</f>
        <v>800000</v>
      </c>
      <c r="G323" s="325" t="s">
        <v>588</v>
      </c>
      <c r="H323" s="324">
        <f>H324+H330</f>
        <v>800000</v>
      </c>
      <c r="I323" s="324">
        <f t="shared" ref="I323:J323" si="135">I324+I330</f>
        <v>0</v>
      </c>
      <c r="J323" s="324">
        <f t="shared" si="135"/>
        <v>0</v>
      </c>
      <c r="K323" s="324">
        <f t="shared" ref="K323" si="136">K324+K330</f>
        <v>800000</v>
      </c>
      <c r="M323" s="223"/>
    </row>
    <row r="324" spans="1:13" s="222" customFormat="1" x14ac:dyDescent="0.25">
      <c r="A324" s="413"/>
      <c r="B324" s="414"/>
      <c r="C324" s="415"/>
      <c r="D324" s="404" t="s">
        <v>618</v>
      </c>
      <c r="E324" s="416"/>
      <c r="F324" s="407">
        <f>SUM(F325:F329)</f>
        <v>300000</v>
      </c>
      <c r="G324" s="326" t="s">
        <v>620</v>
      </c>
      <c r="H324" s="407">
        <f>SUM(H325:H329)</f>
        <v>300000</v>
      </c>
      <c r="I324" s="407">
        <f t="shared" ref="I324:J324" si="137">SUM(I325:I329)</f>
        <v>0</v>
      </c>
      <c r="J324" s="407">
        <f t="shared" si="137"/>
        <v>0</v>
      </c>
      <c r="K324" s="407">
        <f t="shared" ref="K324" si="138">SUM(K325:K329)</f>
        <v>300000</v>
      </c>
      <c r="M324" s="223"/>
    </row>
    <row r="325" spans="1:13" s="222" customFormat="1" x14ac:dyDescent="0.25">
      <c r="A325" s="409"/>
      <c r="B325" s="410">
        <v>30</v>
      </c>
      <c r="C325" s="411" t="s">
        <v>691</v>
      </c>
      <c r="D325" s="373" t="s">
        <v>757</v>
      </c>
      <c r="E325" s="412">
        <v>10000</v>
      </c>
      <c r="F325" s="406">
        <f t="shared" si="112"/>
        <v>300000</v>
      </c>
      <c r="G325" s="400"/>
      <c r="H325" s="406">
        <v>300000</v>
      </c>
      <c r="I325" s="406"/>
      <c r="J325" s="406"/>
      <c r="K325" s="408">
        <f t="shared" ref="K325:K336" si="139">H325+I325+J325</f>
        <v>300000</v>
      </c>
      <c r="M325" s="223"/>
    </row>
    <row r="326" spans="1:13" s="222" customFormat="1" x14ac:dyDescent="0.25">
      <c r="A326" s="409"/>
      <c r="B326" s="410"/>
      <c r="C326" s="411"/>
      <c r="D326" s="373"/>
      <c r="E326" s="412"/>
      <c r="F326" s="406">
        <f t="shared" si="112"/>
        <v>0</v>
      </c>
      <c r="G326" s="400"/>
      <c r="H326" s="406"/>
      <c r="I326" s="406"/>
      <c r="J326" s="406"/>
      <c r="K326" s="408">
        <f t="shared" si="139"/>
        <v>0</v>
      </c>
      <c r="M326" s="223"/>
    </row>
    <row r="327" spans="1:13" s="222" customFormat="1" x14ac:dyDescent="0.25">
      <c r="A327" s="409"/>
      <c r="B327" s="410"/>
      <c r="C327" s="411"/>
      <c r="D327" s="373"/>
      <c r="E327" s="412"/>
      <c r="F327" s="406">
        <f t="shared" si="112"/>
        <v>0</v>
      </c>
      <c r="G327" s="400"/>
      <c r="H327" s="406"/>
      <c r="I327" s="406"/>
      <c r="J327" s="406"/>
      <c r="K327" s="408">
        <f t="shared" si="139"/>
        <v>0</v>
      </c>
      <c r="M327" s="223"/>
    </row>
    <row r="328" spans="1:13" s="222" customFormat="1" x14ac:dyDescent="0.25">
      <c r="A328" s="409"/>
      <c r="B328" s="410"/>
      <c r="C328" s="411"/>
      <c r="D328" s="373"/>
      <c r="E328" s="412"/>
      <c r="F328" s="406">
        <f t="shared" si="112"/>
        <v>0</v>
      </c>
      <c r="G328" s="400"/>
      <c r="H328" s="406"/>
      <c r="I328" s="406"/>
      <c r="J328" s="406"/>
      <c r="K328" s="408">
        <f t="shared" si="139"/>
        <v>0</v>
      </c>
      <c r="M328" s="223"/>
    </row>
    <row r="329" spans="1:13" s="222" customFormat="1" x14ac:dyDescent="0.25">
      <c r="A329" s="409"/>
      <c r="B329" s="410"/>
      <c r="C329" s="411"/>
      <c r="D329" s="373"/>
      <c r="E329" s="412"/>
      <c r="F329" s="406">
        <f t="shared" si="112"/>
        <v>0</v>
      </c>
      <c r="G329" s="400"/>
      <c r="H329" s="406"/>
      <c r="I329" s="406"/>
      <c r="J329" s="406"/>
      <c r="K329" s="408">
        <f t="shared" si="139"/>
        <v>0</v>
      </c>
      <c r="M329" s="223"/>
    </row>
    <row r="330" spans="1:13" s="222" customFormat="1" x14ac:dyDescent="0.25">
      <c r="A330" s="413"/>
      <c r="B330" s="414"/>
      <c r="C330" s="415"/>
      <c r="D330" s="404" t="s">
        <v>619</v>
      </c>
      <c r="E330" s="416"/>
      <c r="F330" s="407">
        <f>SUM(F331:F336)</f>
        <v>500000</v>
      </c>
      <c r="G330" s="326" t="s">
        <v>621</v>
      </c>
      <c r="H330" s="407">
        <f>SUM(H331:H336)</f>
        <v>500000</v>
      </c>
      <c r="I330" s="407">
        <f t="shared" ref="I330:J330" si="140">SUM(I331:I336)</f>
        <v>0</v>
      </c>
      <c r="J330" s="407">
        <f t="shared" si="140"/>
        <v>0</v>
      </c>
      <c r="K330" s="407">
        <f t="shared" ref="K330" si="141">SUM(K331:K336)</f>
        <v>500000</v>
      </c>
      <c r="M330" s="223"/>
    </row>
    <row r="331" spans="1:13" s="222" customFormat="1" x14ac:dyDescent="0.25">
      <c r="A331" s="409"/>
      <c r="B331" s="410">
        <v>5</v>
      </c>
      <c r="C331" s="411" t="s">
        <v>691</v>
      </c>
      <c r="D331" s="373" t="s">
        <v>758</v>
      </c>
      <c r="E331" s="412">
        <v>100000</v>
      </c>
      <c r="F331" s="406">
        <f t="shared" si="112"/>
        <v>500000</v>
      </c>
      <c r="G331" s="400"/>
      <c r="H331" s="406">
        <v>500000</v>
      </c>
      <c r="I331" s="406"/>
      <c r="J331" s="406"/>
      <c r="K331" s="408">
        <f t="shared" si="139"/>
        <v>500000</v>
      </c>
      <c r="M331" s="223"/>
    </row>
    <row r="332" spans="1:13" s="222" customFormat="1" x14ac:dyDescent="0.25">
      <c r="A332" s="409"/>
      <c r="B332" s="410"/>
      <c r="C332" s="411"/>
      <c r="D332" s="373"/>
      <c r="E332" s="412"/>
      <c r="F332" s="406">
        <f t="shared" si="112"/>
        <v>0</v>
      </c>
      <c r="G332" s="400"/>
      <c r="H332" s="406"/>
      <c r="I332" s="406"/>
      <c r="J332" s="406"/>
      <c r="K332" s="408">
        <f t="shared" si="139"/>
        <v>0</v>
      </c>
      <c r="M332" s="223"/>
    </row>
    <row r="333" spans="1:13" s="222" customFormat="1" x14ac:dyDescent="0.25">
      <c r="A333" s="409"/>
      <c r="B333" s="410"/>
      <c r="C333" s="411"/>
      <c r="D333" s="373"/>
      <c r="E333" s="412"/>
      <c r="F333" s="406">
        <f t="shared" si="112"/>
        <v>0</v>
      </c>
      <c r="G333" s="400"/>
      <c r="H333" s="406"/>
      <c r="I333" s="406"/>
      <c r="J333" s="406"/>
      <c r="K333" s="408">
        <f t="shared" si="139"/>
        <v>0</v>
      </c>
      <c r="M333" s="223"/>
    </row>
    <row r="334" spans="1:13" s="222" customFormat="1" x14ac:dyDescent="0.25">
      <c r="A334" s="409"/>
      <c r="B334" s="410"/>
      <c r="C334" s="411"/>
      <c r="D334" s="373"/>
      <c r="E334" s="412"/>
      <c r="F334" s="406">
        <f t="shared" si="112"/>
        <v>0</v>
      </c>
      <c r="G334" s="400"/>
      <c r="H334" s="406"/>
      <c r="I334" s="406"/>
      <c r="J334" s="406"/>
      <c r="K334" s="408">
        <f t="shared" si="139"/>
        <v>0</v>
      </c>
      <c r="M334" s="223"/>
    </row>
    <row r="335" spans="1:13" s="222" customFormat="1" x14ac:dyDescent="0.25">
      <c r="A335" s="409"/>
      <c r="B335" s="410"/>
      <c r="C335" s="411"/>
      <c r="D335" s="373"/>
      <c r="E335" s="412"/>
      <c r="F335" s="406">
        <f t="shared" si="112"/>
        <v>0</v>
      </c>
      <c r="G335" s="400"/>
      <c r="H335" s="406"/>
      <c r="I335" s="406"/>
      <c r="J335" s="406"/>
      <c r="K335" s="408">
        <f t="shared" si="139"/>
        <v>0</v>
      </c>
      <c r="M335" s="223"/>
    </row>
    <row r="336" spans="1:13" s="222" customFormat="1" x14ac:dyDescent="0.25">
      <c r="A336" s="409"/>
      <c r="B336" s="410"/>
      <c r="C336" s="411"/>
      <c r="D336" s="373"/>
      <c r="E336" s="412"/>
      <c r="F336" s="406">
        <f t="shared" si="112"/>
        <v>0</v>
      </c>
      <c r="G336" s="400"/>
      <c r="H336" s="406"/>
      <c r="I336" s="406"/>
      <c r="J336" s="406"/>
      <c r="K336" s="408">
        <f t="shared" si="139"/>
        <v>0</v>
      </c>
      <c r="M336" s="223"/>
    </row>
    <row r="337" spans="1:13" s="222" customFormat="1" x14ac:dyDescent="0.25">
      <c r="A337" s="321"/>
      <c r="B337" s="322"/>
      <c r="C337" s="323"/>
      <c r="D337" s="239" t="s">
        <v>590</v>
      </c>
      <c r="E337" s="320"/>
      <c r="F337" s="324">
        <f>F338+F345</f>
        <v>0</v>
      </c>
      <c r="G337" s="325" t="s">
        <v>589</v>
      </c>
      <c r="H337" s="324">
        <f>H338+H345</f>
        <v>0</v>
      </c>
      <c r="I337" s="324">
        <f t="shared" ref="I337:J337" si="142">I338+I345</f>
        <v>0</v>
      </c>
      <c r="J337" s="324">
        <f t="shared" si="142"/>
        <v>0</v>
      </c>
      <c r="K337" s="324">
        <f t="shared" ref="K337" si="143">K338+K345</f>
        <v>0</v>
      </c>
      <c r="M337" s="223"/>
    </row>
    <row r="338" spans="1:13" s="222" customFormat="1" x14ac:dyDescent="0.25">
      <c r="A338" s="413"/>
      <c r="B338" s="414"/>
      <c r="C338" s="415"/>
      <c r="D338" s="404" t="s">
        <v>622</v>
      </c>
      <c r="E338" s="416"/>
      <c r="F338" s="407">
        <f>SUM(F339:F344)</f>
        <v>0</v>
      </c>
      <c r="G338" s="326" t="s">
        <v>623</v>
      </c>
      <c r="H338" s="407">
        <f>SUM(H339:H344)</f>
        <v>0</v>
      </c>
      <c r="I338" s="407">
        <f t="shared" ref="I338:J338" si="144">SUM(I339:I344)</f>
        <v>0</v>
      </c>
      <c r="J338" s="407">
        <f t="shared" si="144"/>
        <v>0</v>
      </c>
      <c r="K338" s="407">
        <f t="shared" ref="K338" si="145">SUM(K339:K344)</f>
        <v>0</v>
      </c>
      <c r="M338" s="223"/>
    </row>
    <row r="339" spans="1:13" s="222" customFormat="1" x14ac:dyDescent="0.25">
      <c r="A339" s="409"/>
      <c r="B339" s="410"/>
      <c r="C339" s="411"/>
      <c r="D339" s="373"/>
      <c r="E339" s="412"/>
      <c r="F339" s="406">
        <f t="shared" si="112"/>
        <v>0</v>
      </c>
      <c r="G339" s="400"/>
      <c r="H339" s="406"/>
      <c r="I339" s="406"/>
      <c r="J339" s="406"/>
      <c r="K339" s="408">
        <f t="shared" ref="K339:K350" si="146">H339+I339+J339</f>
        <v>0</v>
      </c>
      <c r="M339" s="223"/>
    </row>
    <row r="340" spans="1:13" s="222" customFormat="1" x14ac:dyDescent="0.25">
      <c r="A340" s="409"/>
      <c r="B340" s="410"/>
      <c r="C340" s="411"/>
      <c r="D340" s="373"/>
      <c r="E340" s="412"/>
      <c r="F340" s="406">
        <f t="shared" si="112"/>
        <v>0</v>
      </c>
      <c r="G340" s="400"/>
      <c r="H340" s="406"/>
      <c r="I340" s="406"/>
      <c r="J340" s="406"/>
      <c r="K340" s="408">
        <f t="shared" si="146"/>
        <v>0</v>
      </c>
      <c r="M340" s="223"/>
    </row>
    <row r="341" spans="1:13" s="222" customFormat="1" x14ac:dyDescent="0.25">
      <c r="A341" s="409"/>
      <c r="B341" s="410"/>
      <c r="C341" s="411"/>
      <c r="D341" s="373"/>
      <c r="E341" s="412"/>
      <c r="F341" s="406">
        <f t="shared" si="112"/>
        <v>0</v>
      </c>
      <c r="G341" s="400"/>
      <c r="H341" s="406"/>
      <c r="I341" s="406"/>
      <c r="J341" s="406"/>
      <c r="K341" s="408">
        <f t="shared" si="146"/>
        <v>0</v>
      </c>
      <c r="M341" s="223"/>
    </row>
    <row r="342" spans="1:13" s="222" customFormat="1" x14ac:dyDescent="0.25">
      <c r="A342" s="409"/>
      <c r="B342" s="410"/>
      <c r="C342" s="411"/>
      <c r="D342" s="373"/>
      <c r="E342" s="412"/>
      <c r="F342" s="406">
        <f t="shared" si="112"/>
        <v>0</v>
      </c>
      <c r="G342" s="400"/>
      <c r="H342" s="406"/>
      <c r="I342" s="406"/>
      <c r="J342" s="406"/>
      <c r="K342" s="408">
        <f t="shared" si="146"/>
        <v>0</v>
      </c>
      <c r="M342" s="223"/>
    </row>
    <row r="343" spans="1:13" s="222" customFormat="1" x14ac:dyDescent="0.25">
      <c r="A343" s="409"/>
      <c r="B343" s="410"/>
      <c r="C343" s="411"/>
      <c r="D343" s="373"/>
      <c r="E343" s="412"/>
      <c r="F343" s="406">
        <f t="shared" si="112"/>
        <v>0</v>
      </c>
      <c r="G343" s="400"/>
      <c r="H343" s="406"/>
      <c r="I343" s="406"/>
      <c r="J343" s="406"/>
      <c r="K343" s="408">
        <f t="shared" si="146"/>
        <v>0</v>
      </c>
      <c r="M343" s="223"/>
    </row>
    <row r="344" spans="1:13" s="222" customFormat="1" x14ac:dyDescent="0.25">
      <c r="A344" s="409"/>
      <c r="B344" s="410"/>
      <c r="C344" s="411"/>
      <c r="D344" s="373"/>
      <c r="E344" s="412"/>
      <c r="F344" s="406">
        <f t="shared" si="112"/>
        <v>0</v>
      </c>
      <c r="G344" s="400"/>
      <c r="H344" s="406"/>
      <c r="I344" s="406"/>
      <c r="J344" s="406"/>
      <c r="K344" s="408">
        <f t="shared" si="146"/>
        <v>0</v>
      </c>
      <c r="M344" s="223"/>
    </row>
    <row r="345" spans="1:13" s="222" customFormat="1" x14ac:dyDescent="0.25">
      <c r="A345" s="413"/>
      <c r="B345" s="414"/>
      <c r="C345" s="415"/>
      <c r="D345" s="404" t="s">
        <v>624</v>
      </c>
      <c r="E345" s="416"/>
      <c r="F345" s="407">
        <f>SUM(F346:F350)</f>
        <v>0</v>
      </c>
      <c r="G345" s="326" t="s">
        <v>625</v>
      </c>
      <c r="H345" s="407">
        <f>SUM(H346:H350)</f>
        <v>0</v>
      </c>
      <c r="I345" s="407">
        <f t="shared" ref="I345:J345" si="147">SUM(I346:I350)</f>
        <v>0</v>
      </c>
      <c r="J345" s="407">
        <f t="shared" si="147"/>
        <v>0</v>
      </c>
      <c r="K345" s="407">
        <f t="shared" ref="K345" si="148">SUM(K346:K350)</f>
        <v>0</v>
      </c>
      <c r="M345" s="223"/>
    </row>
    <row r="346" spans="1:13" s="222" customFormat="1" x14ac:dyDescent="0.25">
      <c r="A346" s="409"/>
      <c r="B346" s="410"/>
      <c r="C346" s="411"/>
      <c r="D346" s="373"/>
      <c r="E346" s="412"/>
      <c r="F346" s="406">
        <f t="shared" si="112"/>
        <v>0</v>
      </c>
      <c r="G346" s="400"/>
      <c r="H346" s="406"/>
      <c r="I346" s="406"/>
      <c r="J346" s="406"/>
      <c r="K346" s="408">
        <f t="shared" si="146"/>
        <v>0</v>
      </c>
      <c r="M346" s="223"/>
    </row>
    <row r="347" spans="1:13" s="222" customFormat="1" x14ac:dyDescent="0.25">
      <c r="A347" s="409"/>
      <c r="B347" s="410"/>
      <c r="C347" s="411"/>
      <c r="D347" s="373"/>
      <c r="E347" s="412"/>
      <c r="F347" s="406">
        <f t="shared" si="112"/>
        <v>0</v>
      </c>
      <c r="G347" s="400"/>
      <c r="H347" s="406"/>
      <c r="I347" s="406"/>
      <c r="J347" s="406"/>
      <c r="K347" s="408">
        <f t="shared" si="146"/>
        <v>0</v>
      </c>
      <c r="M347" s="223"/>
    </row>
    <row r="348" spans="1:13" s="222" customFormat="1" x14ac:dyDescent="0.25">
      <c r="A348" s="409"/>
      <c r="B348" s="410"/>
      <c r="C348" s="411"/>
      <c r="D348" s="373"/>
      <c r="E348" s="412"/>
      <c r="F348" s="406">
        <f t="shared" si="112"/>
        <v>0</v>
      </c>
      <c r="G348" s="400"/>
      <c r="H348" s="406"/>
      <c r="I348" s="406"/>
      <c r="J348" s="406"/>
      <c r="K348" s="408">
        <f t="shared" si="146"/>
        <v>0</v>
      </c>
      <c r="M348" s="223"/>
    </row>
    <row r="349" spans="1:13" s="222" customFormat="1" x14ac:dyDescent="0.25">
      <c r="A349" s="409"/>
      <c r="B349" s="410"/>
      <c r="C349" s="411"/>
      <c r="D349" s="373"/>
      <c r="E349" s="412"/>
      <c r="F349" s="406">
        <f t="shared" si="112"/>
        <v>0</v>
      </c>
      <c r="G349" s="400"/>
      <c r="H349" s="406"/>
      <c r="I349" s="406"/>
      <c r="J349" s="406"/>
      <c r="K349" s="408">
        <f t="shared" si="146"/>
        <v>0</v>
      </c>
      <c r="M349" s="223"/>
    </row>
    <row r="350" spans="1:13" s="222" customFormat="1" x14ac:dyDescent="0.25">
      <c r="A350" s="409"/>
      <c r="B350" s="410"/>
      <c r="C350" s="411"/>
      <c r="D350" s="373"/>
      <c r="E350" s="412"/>
      <c r="F350" s="406">
        <f t="shared" si="112"/>
        <v>0</v>
      </c>
      <c r="G350" s="400"/>
      <c r="H350" s="406"/>
      <c r="I350" s="406"/>
      <c r="J350" s="406"/>
      <c r="K350" s="408">
        <f t="shared" si="146"/>
        <v>0</v>
      </c>
      <c r="M350" s="223"/>
    </row>
    <row r="351" spans="1:13" s="222" customFormat="1" ht="23.25" x14ac:dyDescent="0.25">
      <c r="A351" s="236"/>
      <c r="B351" s="237"/>
      <c r="C351" s="238"/>
      <c r="D351" s="239" t="s">
        <v>487</v>
      </c>
      <c r="E351" s="240"/>
      <c r="F351" s="241">
        <f>F352+F372+F392</f>
        <v>8798000</v>
      </c>
      <c r="G351" s="242" t="s">
        <v>486</v>
      </c>
      <c r="H351" s="241">
        <f>H352+H372+H392</f>
        <v>0</v>
      </c>
      <c r="I351" s="241">
        <f t="shared" ref="I351:J351" si="149">I352+I372+I392</f>
        <v>8798000</v>
      </c>
      <c r="J351" s="241">
        <f t="shared" si="149"/>
        <v>0</v>
      </c>
      <c r="K351" s="241">
        <f t="shared" ref="K351" si="150">K352+K372+K392</f>
        <v>8798000</v>
      </c>
      <c r="M351" s="223"/>
    </row>
    <row r="352" spans="1:13" s="222" customFormat="1" x14ac:dyDescent="0.25">
      <c r="A352" s="321"/>
      <c r="B352" s="322"/>
      <c r="C352" s="323"/>
      <c r="D352" s="335" t="s">
        <v>570</v>
      </c>
      <c r="E352" s="320"/>
      <c r="F352" s="324">
        <f>F353+F359+F365</f>
        <v>5500000</v>
      </c>
      <c r="G352" s="325" t="s">
        <v>571</v>
      </c>
      <c r="H352" s="324">
        <f>H353+H359+H365</f>
        <v>0</v>
      </c>
      <c r="I352" s="324">
        <f t="shared" ref="I352:J352" si="151">I353+I359+I365</f>
        <v>5500000</v>
      </c>
      <c r="J352" s="324">
        <f t="shared" si="151"/>
        <v>0</v>
      </c>
      <c r="K352" s="324">
        <f t="shared" ref="K352" si="152">K353+K359+K365</f>
        <v>5500000</v>
      </c>
      <c r="M352" s="223"/>
    </row>
    <row r="353" spans="1:13" s="222" customFormat="1" x14ac:dyDescent="0.25">
      <c r="A353" s="413"/>
      <c r="B353" s="414"/>
      <c r="C353" s="415"/>
      <c r="D353" s="404" t="s">
        <v>636</v>
      </c>
      <c r="E353" s="416"/>
      <c r="F353" s="407">
        <f>SUM(F354:F358)</f>
        <v>0</v>
      </c>
      <c r="G353" s="326" t="s">
        <v>635</v>
      </c>
      <c r="H353" s="407">
        <f>SUM(H354:H358)</f>
        <v>0</v>
      </c>
      <c r="I353" s="407">
        <f t="shared" ref="I353:J353" si="153">SUM(I354:I358)</f>
        <v>0</v>
      </c>
      <c r="J353" s="407">
        <f t="shared" si="153"/>
        <v>0</v>
      </c>
      <c r="K353" s="407">
        <f t="shared" ref="K353" si="154">SUM(K354:K358)</f>
        <v>0</v>
      </c>
      <c r="M353" s="223"/>
    </row>
    <row r="354" spans="1:13" s="222" customFormat="1" x14ac:dyDescent="0.25">
      <c r="A354" s="409"/>
      <c r="B354" s="410"/>
      <c r="C354" s="411"/>
      <c r="D354" s="373"/>
      <c r="E354" s="412"/>
      <c r="F354" s="406">
        <f t="shared" si="112"/>
        <v>0</v>
      </c>
      <c r="G354" s="400"/>
      <c r="H354" s="406"/>
      <c r="I354" s="406"/>
      <c r="J354" s="406"/>
      <c r="K354" s="408">
        <f t="shared" ref="K354:K371" si="155">H354+I354+J354</f>
        <v>0</v>
      </c>
      <c r="M354" s="223"/>
    </row>
    <row r="355" spans="1:13" s="222" customFormat="1" x14ac:dyDescent="0.25">
      <c r="A355" s="409"/>
      <c r="B355" s="410"/>
      <c r="C355" s="411"/>
      <c r="D355" s="373"/>
      <c r="E355" s="412"/>
      <c r="F355" s="406">
        <f t="shared" si="112"/>
        <v>0</v>
      </c>
      <c r="G355" s="400"/>
      <c r="H355" s="406"/>
      <c r="I355" s="406"/>
      <c r="J355" s="406"/>
      <c r="K355" s="408">
        <f t="shared" si="155"/>
        <v>0</v>
      </c>
      <c r="M355" s="223"/>
    </row>
    <row r="356" spans="1:13" s="222" customFormat="1" x14ac:dyDescent="0.25">
      <c r="A356" s="409"/>
      <c r="B356" s="410"/>
      <c r="C356" s="411"/>
      <c r="D356" s="373"/>
      <c r="E356" s="412"/>
      <c r="F356" s="406">
        <f t="shared" si="112"/>
        <v>0</v>
      </c>
      <c r="G356" s="400"/>
      <c r="H356" s="406"/>
      <c r="I356" s="406"/>
      <c r="J356" s="406"/>
      <c r="K356" s="408">
        <f t="shared" si="155"/>
        <v>0</v>
      </c>
      <c r="M356" s="223"/>
    </row>
    <row r="357" spans="1:13" s="222" customFormat="1" x14ac:dyDescent="0.25">
      <c r="A357" s="409"/>
      <c r="B357" s="410"/>
      <c r="C357" s="411"/>
      <c r="D357" s="373"/>
      <c r="E357" s="412"/>
      <c r="F357" s="406">
        <f t="shared" si="112"/>
        <v>0</v>
      </c>
      <c r="G357" s="400"/>
      <c r="H357" s="406"/>
      <c r="I357" s="406"/>
      <c r="J357" s="406"/>
      <c r="K357" s="408">
        <f t="shared" si="155"/>
        <v>0</v>
      </c>
      <c r="M357" s="223"/>
    </row>
    <row r="358" spans="1:13" s="222" customFormat="1" x14ac:dyDescent="0.25">
      <c r="A358" s="409"/>
      <c r="B358" s="410"/>
      <c r="C358" s="411"/>
      <c r="D358" s="373"/>
      <c r="E358" s="412"/>
      <c r="F358" s="406">
        <f t="shared" si="112"/>
        <v>0</v>
      </c>
      <c r="G358" s="400"/>
      <c r="H358" s="406"/>
      <c r="I358" s="406"/>
      <c r="J358" s="406"/>
      <c r="K358" s="408">
        <f t="shared" si="155"/>
        <v>0</v>
      </c>
      <c r="M358" s="223"/>
    </row>
    <row r="359" spans="1:13" s="222" customFormat="1" ht="22.5" x14ac:dyDescent="0.25">
      <c r="A359" s="413"/>
      <c r="B359" s="414"/>
      <c r="C359" s="415"/>
      <c r="D359" s="405" t="s">
        <v>181</v>
      </c>
      <c r="E359" s="416"/>
      <c r="F359" s="407">
        <f>SUM(F360:F364)</f>
        <v>0</v>
      </c>
      <c r="G359" s="326" t="s">
        <v>638</v>
      </c>
      <c r="H359" s="407">
        <f>SUM(H360:H364)</f>
        <v>0</v>
      </c>
      <c r="I359" s="407">
        <f t="shared" ref="I359:J359" si="156">SUM(I360:I364)</f>
        <v>0</v>
      </c>
      <c r="J359" s="407">
        <f t="shared" si="156"/>
        <v>0</v>
      </c>
      <c r="K359" s="407">
        <f t="shared" ref="K359" si="157">SUM(K360:K364)</f>
        <v>0</v>
      </c>
      <c r="M359" s="223"/>
    </row>
    <row r="360" spans="1:13" s="222" customFormat="1" x14ac:dyDescent="0.25">
      <c r="A360" s="409"/>
      <c r="B360" s="410"/>
      <c r="C360" s="411"/>
      <c r="D360" s="373"/>
      <c r="E360" s="412"/>
      <c r="F360" s="406">
        <f t="shared" si="112"/>
        <v>0</v>
      </c>
      <c r="G360" s="400"/>
      <c r="H360" s="406"/>
      <c r="I360" s="406"/>
      <c r="J360" s="406"/>
      <c r="K360" s="408">
        <f t="shared" si="155"/>
        <v>0</v>
      </c>
      <c r="M360" s="223"/>
    </row>
    <row r="361" spans="1:13" s="222" customFormat="1" x14ac:dyDescent="0.25">
      <c r="A361" s="409"/>
      <c r="B361" s="410"/>
      <c r="C361" s="411"/>
      <c r="D361" s="373"/>
      <c r="E361" s="412"/>
      <c r="F361" s="406">
        <f t="shared" si="112"/>
        <v>0</v>
      </c>
      <c r="G361" s="400"/>
      <c r="H361" s="406"/>
      <c r="I361" s="406"/>
      <c r="J361" s="406"/>
      <c r="K361" s="408">
        <f t="shared" si="155"/>
        <v>0</v>
      </c>
      <c r="M361" s="223"/>
    </row>
    <row r="362" spans="1:13" s="222" customFormat="1" x14ac:dyDescent="0.25">
      <c r="A362" s="409"/>
      <c r="B362" s="410"/>
      <c r="C362" s="411"/>
      <c r="D362" s="373"/>
      <c r="E362" s="412"/>
      <c r="F362" s="406">
        <f t="shared" si="112"/>
        <v>0</v>
      </c>
      <c r="G362" s="400"/>
      <c r="H362" s="406"/>
      <c r="I362" s="406"/>
      <c r="J362" s="406"/>
      <c r="K362" s="408">
        <f t="shared" si="155"/>
        <v>0</v>
      </c>
      <c r="M362" s="223"/>
    </row>
    <row r="363" spans="1:13" s="222" customFormat="1" x14ac:dyDescent="0.25">
      <c r="A363" s="409"/>
      <c r="B363" s="410"/>
      <c r="C363" s="411"/>
      <c r="D363" s="373"/>
      <c r="E363" s="412"/>
      <c r="F363" s="406">
        <f t="shared" si="112"/>
        <v>0</v>
      </c>
      <c r="G363" s="400"/>
      <c r="H363" s="406"/>
      <c r="I363" s="406"/>
      <c r="J363" s="406"/>
      <c r="K363" s="408">
        <f t="shared" si="155"/>
        <v>0</v>
      </c>
      <c r="M363" s="223"/>
    </row>
    <row r="364" spans="1:13" s="222" customFormat="1" x14ac:dyDescent="0.25">
      <c r="A364" s="409"/>
      <c r="B364" s="410"/>
      <c r="C364" s="411"/>
      <c r="D364" s="373"/>
      <c r="E364" s="412"/>
      <c r="F364" s="406">
        <f t="shared" si="112"/>
        <v>0</v>
      </c>
      <c r="G364" s="400"/>
      <c r="H364" s="406"/>
      <c r="I364" s="406"/>
      <c r="J364" s="406"/>
      <c r="K364" s="408">
        <f t="shared" si="155"/>
        <v>0</v>
      </c>
      <c r="M364" s="223"/>
    </row>
    <row r="365" spans="1:13" s="222" customFormat="1" x14ac:dyDescent="0.25">
      <c r="A365" s="413"/>
      <c r="B365" s="414"/>
      <c r="C365" s="415"/>
      <c r="D365" s="405" t="s">
        <v>308</v>
      </c>
      <c r="E365" s="416"/>
      <c r="F365" s="407">
        <f>SUM(F366:F371)</f>
        <v>5500000</v>
      </c>
      <c r="G365" s="326" t="s">
        <v>639</v>
      </c>
      <c r="H365" s="407">
        <f>SUM(H366:H371)</f>
        <v>0</v>
      </c>
      <c r="I365" s="407">
        <f t="shared" ref="I365:J365" si="158">SUM(I366:I371)</f>
        <v>5500000</v>
      </c>
      <c r="J365" s="407">
        <f t="shared" si="158"/>
        <v>0</v>
      </c>
      <c r="K365" s="407">
        <f t="shared" ref="K365" si="159">SUM(K366:K371)</f>
        <v>5500000</v>
      </c>
      <c r="M365" s="223"/>
    </row>
    <row r="366" spans="1:13" s="222" customFormat="1" x14ac:dyDescent="0.25">
      <c r="A366" s="409"/>
      <c r="B366" s="410">
        <v>1</v>
      </c>
      <c r="C366" s="411" t="s">
        <v>694</v>
      </c>
      <c r="D366" s="373" t="s">
        <v>727</v>
      </c>
      <c r="E366" s="412">
        <v>5500000</v>
      </c>
      <c r="F366" s="406">
        <f t="shared" si="112"/>
        <v>5500000</v>
      </c>
      <c r="G366" s="400"/>
      <c r="H366" s="406"/>
      <c r="I366" s="406">
        <v>5500000</v>
      </c>
      <c r="J366" s="406"/>
      <c r="K366" s="408">
        <f t="shared" si="155"/>
        <v>5500000</v>
      </c>
      <c r="M366" s="223"/>
    </row>
    <row r="367" spans="1:13" s="222" customFormat="1" x14ac:dyDescent="0.25">
      <c r="A367" s="409"/>
      <c r="B367" s="410"/>
      <c r="C367" s="411"/>
      <c r="D367" s="373"/>
      <c r="E367" s="412"/>
      <c r="F367" s="406">
        <f t="shared" si="112"/>
        <v>0</v>
      </c>
      <c r="G367" s="400"/>
      <c r="H367" s="406"/>
      <c r="I367" s="406"/>
      <c r="J367" s="406"/>
      <c r="K367" s="408">
        <f t="shared" si="155"/>
        <v>0</v>
      </c>
      <c r="M367" s="223"/>
    </row>
    <row r="368" spans="1:13" s="222" customFormat="1" x14ac:dyDescent="0.25">
      <c r="A368" s="409"/>
      <c r="B368" s="410"/>
      <c r="C368" s="411"/>
      <c r="D368" s="373"/>
      <c r="E368" s="412"/>
      <c r="F368" s="406">
        <f t="shared" si="112"/>
        <v>0</v>
      </c>
      <c r="G368" s="400"/>
      <c r="H368" s="406"/>
      <c r="I368" s="406"/>
      <c r="J368" s="406"/>
      <c r="K368" s="408">
        <f t="shared" si="155"/>
        <v>0</v>
      </c>
      <c r="M368" s="223"/>
    </row>
    <row r="369" spans="1:13" s="222" customFormat="1" x14ac:dyDescent="0.25">
      <c r="A369" s="409"/>
      <c r="B369" s="410"/>
      <c r="C369" s="411"/>
      <c r="D369" s="373"/>
      <c r="E369" s="412"/>
      <c r="F369" s="406">
        <f t="shared" si="112"/>
        <v>0</v>
      </c>
      <c r="G369" s="400"/>
      <c r="H369" s="406"/>
      <c r="I369" s="406"/>
      <c r="J369" s="406"/>
      <c r="K369" s="408">
        <f t="shared" si="155"/>
        <v>0</v>
      </c>
      <c r="M369" s="223"/>
    </row>
    <row r="370" spans="1:13" s="222" customFormat="1" x14ac:dyDescent="0.25">
      <c r="A370" s="409"/>
      <c r="B370" s="410"/>
      <c r="C370" s="411"/>
      <c r="D370" s="373"/>
      <c r="E370" s="412"/>
      <c r="F370" s="406">
        <f t="shared" si="112"/>
        <v>0</v>
      </c>
      <c r="G370" s="400"/>
      <c r="H370" s="406"/>
      <c r="I370" s="406"/>
      <c r="J370" s="406"/>
      <c r="K370" s="408">
        <f t="shared" si="155"/>
        <v>0</v>
      </c>
      <c r="M370" s="223"/>
    </row>
    <row r="371" spans="1:13" s="222" customFormat="1" x14ac:dyDescent="0.25">
      <c r="A371" s="409"/>
      <c r="B371" s="410"/>
      <c r="C371" s="411"/>
      <c r="D371" s="373"/>
      <c r="E371" s="412"/>
      <c r="F371" s="406">
        <f t="shared" si="112"/>
        <v>0</v>
      </c>
      <c r="G371" s="400"/>
      <c r="H371" s="406"/>
      <c r="I371" s="406"/>
      <c r="J371" s="406"/>
      <c r="K371" s="408">
        <f t="shared" si="155"/>
        <v>0</v>
      </c>
      <c r="M371" s="223"/>
    </row>
    <row r="372" spans="1:13" s="222" customFormat="1" x14ac:dyDescent="0.25">
      <c r="A372" s="321"/>
      <c r="B372" s="322"/>
      <c r="C372" s="323"/>
      <c r="D372" s="335" t="s">
        <v>573</v>
      </c>
      <c r="E372" s="320"/>
      <c r="F372" s="324">
        <f>F373+F379+F385</f>
        <v>298000</v>
      </c>
      <c r="G372" s="325" t="s">
        <v>572</v>
      </c>
      <c r="H372" s="324">
        <f>H373+H379+H385</f>
        <v>0</v>
      </c>
      <c r="I372" s="324">
        <f t="shared" ref="I372:J372" si="160">I373+I379+I385</f>
        <v>298000</v>
      </c>
      <c r="J372" s="324">
        <f t="shared" si="160"/>
        <v>0</v>
      </c>
      <c r="K372" s="324">
        <f t="shared" ref="K372" si="161">K373+K379+K385</f>
        <v>298000</v>
      </c>
      <c r="M372" s="223"/>
    </row>
    <row r="373" spans="1:13" s="222" customFormat="1" x14ac:dyDescent="0.25">
      <c r="A373" s="413"/>
      <c r="B373" s="414"/>
      <c r="C373" s="415"/>
      <c r="D373" s="404" t="s">
        <v>606</v>
      </c>
      <c r="E373" s="416"/>
      <c r="F373" s="407">
        <f>SUM(F374:F378)</f>
        <v>0</v>
      </c>
      <c r="G373" s="326" t="s">
        <v>608</v>
      </c>
      <c r="H373" s="407">
        <f>SUM(H374:H378)</f>
        <v>0</v>
      </c>
      <c r="I373" s="407">
        <f t="shared" ref="I373:J373" si="162">SUM(I374:I378)</f>
        <v>0</v>
      </c>
      <c r="J373" s="407">
        <f t="shared" si="162"/>
        <v>0</v>
      </c>
      <c r="K373" s="407">
        <f t="shared" ref="K373" si="163">SUM(K374:K378)</f>
        <v>0</v>
      </c>
      <c r="M373" s="223"/>
    </row>
    <row r="374" spans="1:13" s="222" customFormat="1" x14ac:dyDescent="0.25">
      <c r="A374" s="409"/>
      <c r="B374" s="410"/>
      <c r="C374" s="411"/>
      <c r="D374" s="373"/>
      <c r="E374" s="412"/>
      <c r="F374" s="406">
        <f t="shared" si="112"/>
        <v>0</v>
      </c>
      <c r="G374" s="400"/>
      <c r="H374" s="406"/>
      <c r="I374" s="406"/>
      <c r="J374" s="406"/>
      <c r="K374" s="408">
        <f t="shared" ref="K374:K391" si="164">H374+I374+J374</f>
        <v>0</v>
      </c>
      <c r="M374" s="223"/>
    </row>
    <row r="375" spans="1:13" s="222" customFormat="1" x14ac:dyDescent="0.25">
      <c r="A375" s="409"/>
      <c r="B375" s="410"/>
      <c r="C375" s="411"/>
      <c r="D375" s="373"/>
      <c r="E375" s="412"/>
      <c r="F375" s="406">
        <f t="shared" si="112"/>
        <v>0</v>
      </c>
      <c r="G375" s="400"/>
      <c r="H375" s="406"/>
      <c r="I375" s="406"/>
      <c r="J375" s="406"/>
      <c r="K375" s="408">
        <f t="shared" si="164"/>
        <v>0</v>
      </c>
      <c r="M375" s="223"/>
    </row>
    <row r="376" spans="1:13" s="222" customFormat="1" x14ac:dyDescent="0.25">
      <c r="A376" s="409"/>
      <c r="B376" s="410"/>
      <c r="C376" s="411"/>
      <c r="D376" s="373"/>
      <c r="E376" s="412"/>
      <c r="F376" s="406">
        <f t="shared" si="112"/>
        <v>0</v>
      </c>
      <c r="G376" s="400"/>
      <c r="H376" s="406"/>
      <c r="I376" s="406"/>
      <c r="J376" s="406"/>
      <c r="K376" s="408">
        <f t="shared" si="164"/>
        <v>0</v>
      </c>
      <c r="M376" s="223"/>
    </row>
    <row r="377" spans="1:13" s="222" customFormat="1" x14ac:dyDescent="0.25">
      <c r="A377" s="409"/>
      <c r="B377" s="410"/>
      <c r="C377" s="411"/>
      <c r="D377" s="373"/>
      <c r="E377" s="412"/>
      <c r="F377" s="406">
        <f t="shared" si="112"/>
        <v>0</v>
      </c>
      <c r="G377" s="400"/>
      <c r="H377" s="406"/>
      <c r="I377" s="406"/>
      <c r="J377" s="406"/>
      <c r="K377" s="408">
        <f t="shared" si="164"/>
        <v>0</v>
      </c>
      <c r="M377" s="223"/>
    </row>
    <row r="378" spans="1:13" s="222" customFormat="1" x14ac:dyDescent="0.25">
      <c r="A378" s="409"/>
      <c r="B378" s="410"/>
      <c r="C378" s="411"/>
      <c r="D378" s="373"/>
      <c r="E378" s="412"/>
      <c r="F378" s="406">
        <f t="shared" si="112"/>
        <v>0</v>
      </c>
      <c r="G378" s="400"/>
      <c r="H378" s="406"/>
      <c r="I378" s="406"/>
      <c r="J378" s="406"/>
      <c r="K378" s="408">
        <f t="shared" si="164"/>
        <v>0</v>
      </c>
      <c r="M378" s="223"/>
    </row>
    <row r="379" spans="1:13" s="222" customFormat="1" x14ac:dyDescent="0.25">
      <c r="A379" s="413"/>
      <c r="B379" s="414"/>
      <c r="C379" s="415"/>
      <c r="D379" s="404" t="s">
        <v>607</v>
      </c>
      <c r="E379" s="416"/>
      <c r="F379" s="407">
        <f>SUM(F380:F384)</f>
        <v>0</v>
      </c>
      <c r="G379" s="326" t="s">
        <v>609</v>
      </c>
      <c r="H379" s="407">
        <f>SUM(H380:H384)</f>
        <v>0</v>
      </c>
      <c r="I379" s="407">
        <f t="shared" ref="I379:J379" si="165">SUM(I380:I384)</f>
        <v>0</v>
      </c>
      <c r="J379" s="407">
        <f t="shared" si="165"/>
        <v>0</v>
      </c>
      <c r="K379" s="407">
        <f t="shared" ref="K379" si="166">SUM(K380:K384)</f>
        <v>0</v>
      </c>
      <c r="M379" s="223"/>
    </row>
    <row r="380" spans="1:13" s="222" customFormat="1" x14ac:dyDescent="0.25">
      <c r="A380" s="409"/>
      <c r="B380" s="410"/>
      <c r="C380" s="411"/>
      <c r="D380" s="373"/>
      <c r="E380" s="412"/>
      <c r="F380" s="406">
        <f t="shared" si="112"/>
        <v>0</v>
      </c>
      <c r="G380" s="400"/>
      <c r="H380" s="406"/>
      <c r="I380" s="406"/>
      <c r="J380" s="406"/>
      <c r="K380" s="408">
        <f t="shared" si="164"/>
        <v>0</v>
      </c>
      <c r="M380" s="223"/>
    </row>
    <row r="381" spans="1:13" s="222" customFormat="1" x14ac:dyDescent="0.25">
      <c r="A381" s="409"/>
      <c r="B381" s="410"/>
      <c r="C381" s="411"/>
      <c r="D381" s="373"/>
      <c r="E381" s="412"/>
      <c r="F381" s="406">
        <f t="shared" si="112"/>
        <v>0</v>
      </c>
      <c r="G381" s="400"/>
      <c r="H381" s="406"/>
      <c r="I381" s="406"/>
      <c r="J381" s="406"/>
      <c r="K381" s="408">
        <f t="shared" si="164"/>
        <v>0</v>
      </c>
      <c r="M381" s="223"/>
    </row>
    <row r="382" spans="1:13" s="222" customFormat="1" x14ac:dyDescent="0.25">
      <c r="A382" s="409"/>
      <c r="B382" s="410"/>
      <c r="C382" s="411"/>
      <c r="D382" s="373"/>
      <c r="E382" s="412"/>
      <c r="F382" s="406">
        <f t="shared" si="112"/>
        <v>0</v>
      </c>
      <c r="G382" s="400"/>
      <c r="H382" s="406"/>
      <c r="I382" s="406"/>
      <c r="J382" s="406"/>
      <c r="K382" s="408">
        <f t="shared" si="164"/>
        <v>0</v>
      </c>
      <c r="M382" s="223"/>
    </row>
    <row r="383" spans="1:13" s="222" customFormat="1" x14ac:dyDescent="0.25">
      <c r="A383" s="409"/>
      <c r="B383" s="410"/>
      <c r="C383" s="411"/>
      <c r="D383" s="373"/>
      <c r="E383" s="412"/>
      <c r="F383" s="406">
        <f t="shared" si="112"/>
        <v>0</v>
      </c>
      <c r="G383" s="400"/>
      <c r="H383" s="406"/>
      <c r="I383" s="406"/>
      <c r="J383" s="406"/>
      <c r="K383" s="408">
        <f t="shared" si="164"/>
        <v>0</v>
      </c>
      <c r="M383" s="223"/>
    </row>
    <row r="384" spans="1:13" s="222" customFormat="1" x14ac:dyDescent="0.25">
      <c r="A384" s="409"/>
      <c r="B384" s="410"/>
      <c r="C384" s="411"/>
      <c r="D384" s="373"/>
      <c r="E384" s="412"/>
      <c r="F384" s="406">
        <f t="shared" si="112"/>
        <v>0</v>
      </c>
      <c r="G384" s="400"/>
      <c r="H384" s="406"/>
      <c r="I384" s="406"/>
      <c r="J384" s="406"/>
      <c r="K384" s="408">
        <f t="shared" si="164"/>
        <v>0</v>
      </c>
      <c r="M384" s="223"/>
    </row>
    <row r="385" spans="1:13" s="222" customFormat="1" x14ac:dyDescent="0.25">
      <c r="A385" s="413"/>
      <c r="B385" s="414"/>
      <c r="C385" s="415"/>
      <c r="D385" s="404" t="s">
        <v>637</v>
      </c>
      <c r="E385" s="416"/>
      <c r="F385" s="407">
        <f>SUM(F386:F391)</f>
        <v>298000</v>
      </c>
      <c r="G385" s="326" t="s">
        <v>610</v>
      </c>
      <c r="H385" s="407">
        <f>SUM(H386:H391)</f>
        <v>0</v>
      </c>
      <c r="I385" s="407">
        <f t="shared" ref="I385:J385" si="167">SUM(I386:I391)</f>
        <v>298000</v>
      </c>
      <c r="J385" s="407">
        <f t="shared" si="167"/>
        <v>0</v>
      </c>
      <c r="K385" s="407">
        <f t="shared" ref="K385" si="168">SUM(K386:K391)</f>
        <v>298000</v>
      </c>
      <c r="M385" s="223"/>
    </row>
    <row r="386" spans="1:13" s="222" customFormat="1" x14ac:dyDescent="0.25">
      <c r="A386" s="409"/>
      <c r="B386" s="410">
        <v>1</v>
      </c>
      <c r="C386" s="411" t="s">
        <v>710</v>
      </c>
      <c r="D386" s="373" t="s">
        <v>711</v>
      </c>
      <c r="E386" s="423">
        <v>298000</v>
      </c>
      <c r="F386" s="424">
        <f t="shared" si="112"/>
        <v>298000</v>
      </c>
      <c r="G386" s="400"/>
      <c r="H386" s="406"/>
      <c r="I386" s="406">
        <v>298000</v>
      </c>
      <c r="J386" s="406"/>
      <c r="K386" s="408">
        <f t="shared" si="164"/>
        <v>298000</v>
      </c>
      <c r="L386" s="421" t="s">
        <v>775</v>
      </c>
      <c r="M386" s="223"/>
    </row>
    <row r="387" spans="1:13" s="222" customFormat="1" x14ac:dyDescent="0.25">
      <c r="A387" s="409"/>
      <c r="B387" s="410"/>
      <c r="C387" s="411"/>
      <c r="D387" s="373"/>
      <c r="E387" s="412"/>
      <c r="F387" s="406">
        <f t="shared" si="112"/>
        <v>0</v>
      </c>
      <c r="G387" s="400"/>
      <c r="H387" s="406"/>
      <c r="I387" s="406"/>
      <c r="J387" s="406"/>
      <c r="K387" s="408">
        <f t="shared" si="164"/>
        <v>0</v>
      </c>
      <c r="L387" s="421" t="s">
        <v>776</v>
      </c>
      <c r="M387" s="223"/>
    </row>
    <row r="388" spans="1:13" s="222" customFormat="1" x14ac:dyDescent="0.25">
      <c r="A388" s="409"/>
      <c r="B388" s="410"/>
      <c r="C388" s="411"/>
      <c r="D388" s="373"/>
      <c r="E388" s="412"/>
      <c r="F388" s="406">
        <f t="shared" si="112"/>
        <v>0</v>
      </c>
      <c r="G388" s="400"/>
      <c r="H388" s="406"/>
      <c r="I388" s="406"/>
      <c r="J388" s="406"/>
      <c r="K388" s="408">
        <f t="shared" si="164"/>
        <v>0</v>
      </c>
      <c r="L388" s="421" t="s">
        <v>777</v>
      </c>
      <c r="M388" s="223"/>
    </row>
    <row r="389" spans="1:13" s="222" customFormat="1" x14ac:dyDescent="0.25">
      <c r="A389" s="409"/>
      <c r="B389" s="410"/>
      <c r="C389" s="411"/>
      <c r="D389" s="373"/>
      <c r="E389" s="412"/>
      <c r="F389" s="406">
        <f t="shared" si="112"/>
        <v>0</v>
      </c>
      <c r="G389" s="400"/>
      <c r="H389" s="406"/>
      <c r="I389" s="406"/>
      <c r="J389" s="406"/>
      <c r="K389" s="408">
        <f t="shared" si="164"/>
        <v>0</v>
      </c>
      <c r="M389" s="223"/>
    </row>
    <row r="390" spans="1:13" s="222" customFormat="1" x14ac:dyDescent="0.25">
      <c r="A390" s="409"/>
      <c r="B390" s="410"/>
      <c r="C390" s="411"/>
      <c r="D390" s="373"/>
      <c r="E390" s="412"/>
      <c r="F390" s="406">
        <f t="shared" si="112"/>
        <v>0</v>
      </c>
      <c r="G390" s="400"/>
      <c r="H390" s="406"/>
      <c r="I390" s="406"/>
      <c r="J390" s="406"/>
      <c r="K390" s="408">
        <f t="shared" si="164"/>
        <v>0</v>
      </c>
      <c r="M390" s="223"/>
    </row>
    <row r="391" spans="1:13" s="222" customFormat="1" x14ac:dyDescent="0.25">
      <c r="A391" s="409"/>
      <c r="B391" s="410"/>
      <c r="C391" s="411"/>
      <c r="D391" s="373"/>
      <c r="E391" s="412"/>
      <c r="F391" s="406">
        <f t="shared" si="112"/>
        <v>0</v>
      </c>
      <c r="G391" s="400"/>
      <c r="H391" s="406"/>
      <c r="I391" s="406"/>
      <c r="J391" s="406"/>
      <c r="K391" s="408">
        <f t="shared" si="164"/>
        <v>0</v>
      </c>
      <c r="M391" s="223"/>
    </row>
    <row r="392" spans="1:13" s="222" customFormat="1" x14ac:dyDescent="0.25">
      <c r="A392" s="321"/>
      <c r="B392" s="322"/>
      <c r="C392" s="323"/>
      <c r="D392" s="335" t="s">
        <v>640</v>
      </c>
      <c r="E392" s="320"/>
      <c r="F392" s="324">
        <f>F393+F399+F405</f>
        <v>3000000</v>
      </c>
      <c r="G392" s="325" t="s">
        <v>641</v>
      </c>
      <c r="H392" s="324">
        <f>H393+H399+H405</f>
        <v>0</v>
      </c>
      <c r="I392" s="324">
        <f t="shared" ref="I392:J392" si="169">I393+I399+I405</f>
        <v>3000000</v>
      </c>
      <c r="J392" s="324">
        <f t="shared" si="169"/>
        <v>0</v>
      </c>
      <c r="K392" s="324">
        <f t="shared" ref="K392" si="170">K393+K399+K405</f>
        <v>3000000</v>
      </c>
      <c r="M392" s="223"/>
    </row>
    <row r="393" spans="1:13" s="222" customFormat="1" x14ac:dyDescent="0.25">
      <c r="A393" s="413"/>
      <c r="B393" s="414"/>
      <c r="C393" s="415"/>
      <c r="D393" s="404" t="s">
        <v>189</v>
      </c>
      <c r="E393" s="416"/>
      <c r="F393" s="407">
        <f>SUM(F394:F398)</f>
        <v>0</v>
      </c>
      <c r="G393" s="326" t="s">
        <v>642</v>
      </c>
      <c r="H393" s="407">
        <f>SUM(H394:H398)</f>
        <v>0</v>
      </c>
      <c r="I393" s="407">
        <f t="shared" ref="I393:J393" si="171">SUM(I394:I398)</f>
        <v>0</v>
      </c>
      <c r="J393" s="407">
        <f t="shared" si="171"/>
        <v>0</v>
      </c>
      <c r="K393" s="407">
        <f t="shared" ref="K393" si="172">SUM(K394:K398)</f>
        <v>0</v>
      </c>
      <c r="M393" s="223"/>
    </row>
    <row r="394" spans="1:13" s="222" customFormat="1" x14ac:dyDescent="0.25">
      <c r="A394" s="409"/>
      <c r="B394" s="410"/>
      <c r="C394" s="411"/>
      <c r="D394" s="373"/>
      <c r="E394" s="412"/>
      <c r="F394" s="406">
        <f t="shared" si="112"/>
        <v>0</v>
      </c>
      <c r="G394" s="400"/>
      <c r="H394" s="406"/>
      <c r="I394" s="406"/>
      <c r="J394" s="406"/>
      <c r="K394" s="408">
        <f t="shared" ref="K394:K410" si="173">H394+I394+J394</f>
        <v>0</v>
      </c>
      <c r="M394" s="223"/>
    </row>
    <row r="395" spans="1:13" s="222" customFormat="1" x14ac:dyDescent="0.25">
      <c r="A395" s="409"/>
      <c r="B395" s="410"/>
      <c r="C395" s="411"/>
      <c r="D395" s="373"/>
      <c r="E395" s="412"/>
      <c r="F395" s="406">
        <f t="shared" si="112"/>
        <v>0</v>
      </c>
      <c r="G395" s="400"/>
      <c r="H395" s="406"/>
      <c r="I395" s="406"/>
      <c r="J395" s="406"/>
      <c r="K395" s="408">
        <f t="shared" si="173"/>
        <v>0</v>
      </c>
      <c r="M395" s="223"/>
    </row>
    <row r="396" spans="1:13" s="222" customFormat="1" x14ac:dyDescent="0.25">
      <c r="A396" s="409"/>
      <c r="B396" s="410"/>
      <c r="C396" s="411"/>
      <c r="D396" s="373"/>
      <c r="E396" s="412"/>
      <c r="F396" s="406">
        <f t="shared" si="112"/>
        <v>0</v>
      </c>
      <c r="G396" s="400"/>
      <c r="H396" s="406"/>
      <c r="I396" s="406"/>
      <c r="J396" s="406"/>
      <c r="K396" s="408">
        <f t="shared" si="173"/>
        <v>0</v>
      </c>
      <c r="M396" s="223"/>
    </row>
    <row r="397" spans="1:13" s="222" customFormat="1" x14ac:dyDescent="0.25">
      <c r="A397" s="409"/>
      <c r="B397" s="410"/>
      <c r="C397" s="411"/>
      <c r="D397" s="373"/>
      <c r="E397" s="412"/>
      <c r="F397" s="406">
        <f t="shared" si="112"/>
        <v>0</v>
      </c>
      <c r="G397" s="400"/>
      <c r="H397" s="406"/>
      <c r="I397" s="406"/>
      <c r="J397" s="406"/>
      <c r="K397" s="408">
        <f t="shared" si="173"/>
        <v>0</v>
      </c>
      <c r="M397" s="223"/>
    </row>
    <row r="398" spans="1:13" s="222" customFormat="1" x14ac:dyDescent="0.25">
      <c r="A398" s="409"/>
      <c r="B398" s="410"/>
      <c r="C398" s="411"/>
      <c r="D398" s="373"/>
      <c r="E398" s="412"/>
      <c r="F398" s="406">
        <f t="shared" si="112"/>
        <v>0</v>
      </c>
      <c r="G398" s="400"/>
      <c r="H398" s="406"/>
      <c r="I398" s="406"/>
      <c r="J398" s="406"/>
      <c r="K398" s="408">
        <f t="shared" si="173"/>
        <v>0</v>
      </c>
      <c r="M398" s="223"/>
    </row>
    <row r="399" spans="1:13" s="222" customFormat="1" x14ac:dyDescent="0.25">
      <c r="A399" s="413"/>
      <c r="B399" s="414"/>
      <c r="C399" s="415"/>
      <c r="D399" s="404" t="s">
        <v>191</v>
      </c>
      <c r="E399" s="416"/>
      <c r="F399" s="407">
        <f>SUM(F400:F404)</f>
        <v>0</v>
      </c>
      <c r="G399" s="326" t="s">
        <v>673</v>
      </c>
      <c r="H399" s="407">
        <f>SUM(H400:H404)</f>
        <v>0</v>
      </c>
      <c r="I399" s="407">
        <f t="shared" ref="I399:J399" si="174">SUM(I400:I404)</f>
        <v>0</v>
      </c>
      <c r="J399" s="407">
        <f t="shared" si="174"/>
        <v>0</v>
      </c>
      <c r="K399" s="407">
        <f t="shared" ref="K399" si="175">SUM(K400:K404)</f>
        <v>0</v>
      </c>
      <c r="M399" s="223"/>
    </row>
    <row r="400" spans="1:13" s="222" customFormat="1" x14ac:dyDescent="0.25">
      <c r="A400" s="409"/>
      <c r="B400" s="410"/>
      <c r="C400" s="411"/>
      <c r="D400" s="373"/>
      <c r="E400" s="412"/>
      <c r="F400" s="406">
        <f t="shared" si="112"/>
        <v>0</v>
      </c>
      <c r="G400" s="400"/>
      <c r="H400" s="406"/>
      <c r="I400" s="406"/>
      <c r="J400" s="406"/>
      <c r="K400" s="408">
        <f t="shared" si="173"/>
        <v>0</v>
      </c>
      <c r="M400" s="223"/>
    </row>
    <row r="401" spans="1:13" s="222" customFormat="1" x14ac:dyDescent="0.25">
      <c r="A401" s="409"/>
      <c r="B401" s="410"/>
      <c r="C401" s="411"/>
      <c r="D401" s="373"/>
      <c r="E401" s="412"/>
      <c r="F401" s="406">
        <f t="shared" si="112"/>
        <v>0</v>
      </c>
      <c r="G401" s="400"/>
      <c r="H401" s="406"/>
      <c r="I401" s="406"/>
      <c r="J401" s="406"/>
      <c r="K401" s="408">
        <f t="shared" si="173"/>
        <v>0</v>
      </c>
      <c r="M401" s="223"/>
    </row>
    <row r="402" spans="1:13" s="222" customFormat="1" x14ac:dyDescent="0.25">
      <c r="A402" s="409"/>
      <c r="B402" s="410"/>
      <c r="C402" s="411"/>
      <c r="D402" s="373"/>
      <c r="E402" s="412"/>
      <c r="F402" s="406">
        <f t="shared" si="112"/>
        <v>0</v>
      </c>
      <c r="G402" s="400"/>
      <c r="H402" s="406"/>
      <c r="I402" s="406"/>
      <c r="J402" s="406"/>
      <c r="K402" s="408">
        <f t="shared" si="173"/>
        <v>0</v>
      </c>
      <c r="M402" s="223"/>
    </row>
    <row r="403" spans="1:13" s="222" customFormat="1" x14ac:dyDescent="0.25">
      <c r="A403" s="409"/>
      <c r="B403" s="410"/>
      <c r="C403" s="411"/>
      <c r="D403" s="373"/>
      <c r="E403" s="412"/>
      <c r="F403" s="406">
        <f t="shared" si="112"/>
        <v>0</v>
      </c>
      <c r="G403" s="400"/>
      <c r="H403" s="406"/>
      <c r="I403" s="406"/>
      <c r="J403" s="406"/>
      <c r="K403" s="408">
        <f t="shared" si="173"/>
        <v>0</v>
      </c>
      <c r="M403" s="223"/>
    </row>
    <row r="404" spans="1:13" s="222" customFormat="1" x14ac:dyDescent="0.25">
      <c r="A404" s="409"/>
      <c r="B404" s="410"/>
      <c r="C404" s="411"/>
      <c r="D404" s="373"/>
      <c r="E404" s="412"/>
      <c r="F404" s="406">
        <f t="shared" si="112"/>
        <v>0</v>
      </c>
      <c r="G404" s="400"/>
      <c r="H404" s="406"/>
      <c r="I404" s="406"/>
      <c r="J404" s="406"/>
      <c r="K404" s="408">
        <f t="shared" si="173"/>
        <v>0</v>
      </c>
      <c r="M404" s="223"/>
    </row>
    <row r="405" spans="1:13" s="222" customFormat="1" x14ac:dyDescent="0.25">
      <c r="A405" s="413"/>
      <c r="B405" s="414"/>
      <c r="C405" s="415"/>
      <c r="D405" s="404" t="s">
        <v>643</v>
      </c>
      <c r="E405" s="416"/>
      <c r="F405" s="407">
        <f>SUM(F406:F410)</f>
        <v>3000000</v>
      </c>
      <c r="G405" s="326" t="s">
        <v>674</v>
      </c>
      <c r="H405" s="407">
        <f>SUM(H406:H410)</f>
        <v>0</v>
      </c>
      <c r="I405" s="407">
        <f t="shared" ref="I405:J405" si="176">SUM(I406:I410)</f>
        <v>3000000</v>
      </c>
      <c r="J405" s="407">
        <f t="shared" si="176"/>
        <v>0</v>
      </c>
      <c r="K405" s="407">
        <f t="shared" ref="K405" si="177">SUM(K406:K410)</f>
        <v>3000000</v>
      </c>
      <c r="M405" s="223"/>
    </row>
    <row r="406" spans="1:13" s="222" customFormat="1" ht="23.25" x14ac:dyDescent="0.25">
      <c r="A406" s="409"/>
      <c r="B406" s="410">
        <v>1</v>
      </c>
      <c r="C406" s="411" t="s">
        <v>697</v>
      </c>
      <c r="D406" s="373" t="s">
        <v>749</v>
      </c>
      <c r="E406" s="412">
        <v>3000000</v>
      </c>
      <c r="F406" s="406">
        <f t="shared" si="112"/>
        <v>3000000</v>
      </c>
      <c r="G406" s="400"/>
      <c r="H406" s="406"/>
      <c r="I406" s="406">
        <v>3000000</v>
      </c>
      <c r="J406" s="406"/>
      <c r="K406" s="408">
        <f t="shared" si="173"/>
        <v>3000000</v>
      </c>
      <c r="M406" s="223"/>
    </row>
    <row r="407" spans="1:13" s="222" customFormat="1" x14ac:dyDescent="0.25">
      <c r="A407" s="409"/>
      <c r="B407" s="410"/>
      <c r="C407" s="411"/>
      <c r="D407" s="373"/>
      <c r="E407" s="412"/>
      <c r="F407" s="406">
        <f t="shared" si="112"/>
        <v>0</v>
      </c>
      <c r="G407" s="400"/>
      <c r="H407" s="406"/>
      <c r="I407" s="406"/>
      <c r="J407" s="406"/>
      <c r="K407" s="408">
        <f t="shared" si="173"/>
        <v>0</v>
      </c>
      <c r="M407" s="223"/>
    </row>
    <row r="408" spans="1:13" s="222" customFormat="1" x14ac:dyDescent="0.25">
      <c r="A408" s="409"/>
      <c r="B408" s="410"/>
      <c r="C408" s="411"/>
      <c r="D408" s="373"/>
      <c r="E408" s="412"/>
      <c r="F408" s="406">
        <f t="shared" si="112"/>
        <v>0</v>
      </c>
      <c r="G408" s="400"/>
      <c r="H408" s="406"/>
      <c r="I408" s="406"/>
      <c r="J408" s="406"/>
      <c r="K408" s="408">
        <f t="shared" si="173"/>
        <v>0</v>
      </c>
      <c r="M408" s="223"/>
    </row>
    <row r="409" spans="1:13" s="222" customFormat="1" x14ac:dyDescent="0.25">
      <c r="A409" s="409"/>
      <c r="B409" s="410"/>
      <c r="C409" s="411"/>
      <c r="D409" s="373"/>
      <c r="E409" s="412"/>
      <c r="F409" s="406">
        <f t="shared" si="112"/>
        <v>0</v>
      </c>
      <c r="G409" s="400"/>
      <c r="H409" s="406"/>
      <c r="I409" s="406"/>
      <c r="J409" s="406"/>
      <c r="K409" s="408">
        <f t="shared" si="173"/>
        <v>0</v>
      </c>
      <c r="M409" s="223"/>
    </row>
    <row r="410" spans="1:13" s="222" customFormat="1" x14ac:dyDescent="0.25">
      <c r="A410" s="409"/>
      <c r="B410" s="410"/>
      <c r="C410" s="411"/>
      <c r="D410" s="373"/>
      <c r="E410" s="412"/>
      <c r="F410" s="406">
        <f t="shared" si="112"/>
        <v>0</v>
      </c>
      <c r="G410" s="400"/>
      <c r="H410" s="406"/>
      <c r="I410" s="406"/>
      <c r="J410" s="406"/>
      <c r="K410" s="408">
        <f t="shared" si="173"/>
        <v>0</v>
      </c>
      <c r="M410" s="223"/>
    </row>
    <row r="411" spans="1:13" s="222" customFormat="1" ht="23.25" x14ac:dyDescent="0.25">
      <c r="A411" s="236"/>
      <c r="B411" s="237"/>
      <c r="C411" s="238"/>
      <c r="D411" s="239" t="s">
        <v>489</v>
      </c>
      <c r="E411" s="240"/>
      <c r="F411" s="241">
        <f>F412+F419+F426+F433</f>
        <v>6400000</v>
      </c>
      <c r="G411" s="242" t="s">
        <v>488</v>
      </c>
      <c r="H411" s="241">
        <f>H412+H419+H426+H433</f>
        <v>200000</v>
      </c>
      <c r="I411" s="241">
        <f t="shared" ref="I411:J411" si="178">I412+I419+I426+I433</f>
        <v>6200000</v>
      </c>
      <c r="J411" s="241">
        <f t="shared" si="178"/>
        <v>0</v>
      </c>
      <c r="K411" s="241">
        <f t="shared" ref="K411" si="179">K412+K419+K426+K433</f>
        <v>6400000</v>
      </c>
      <c r="L411" s="336"/>
      <c r="M411" s="223"/>
    </row>
    <row r="412" spans="1:13" s="222" customFormat="1" x14ac:dyDescent="0.25">
      <c r="A412" s="321"/>
      <c r="B412" s="322"/>
      <c r="C412" s="323"/>
      <c r="D412" s="335" t="s">
        <v>567</v>
      </c>
      <c r="E412" s="320"/>
      <c r="F412" s="324">
        <f>SUM(F413:F418)</f>
        <v>1500000</v>
      </c>
      <c r="G412" s="325" t="s">
        <v>575</v>
      </c>
      <c r="H412" s="324">
        <f>SUM(H413:H418)</f>
        <v>0</v>
      </c>
      <c r="I412" s="324">
        <f t="shared" ref="I412:J412" si="180">SUM(I413:I418)</f>
        <v>1500000</v>
      </c>
      <c r="J412" s="324">
        <f t="shared" si="180"/>
        <v>0</v>
      </c>
      <c r="K412" s="324">
        <f t="shared" ref="K412" si="181">SUM(K413:K418)</f>
        <v>1500000</v>
      </c>
      <c r="M412" s="223"/>
    </row>
    <row r="413" spans="1:13" s="222" customFormat="1" ht="23.25" x14ac:dyDescent="0.25">
      <c r="A413" s="409"/>
      <c r="B413" s="410">
        <v>100</v>
      </c>
      <c r="C413" s="411" t="s">
        <v>691</v>
      </c>
      <c r="D413" s="373" t="s">
        <v>728</v>
      </c>
      <c r="E413" s="412">
        <v>15000</v>
      </c>
      <c r="F413" s="406">
        <f t="shared" si="112"/>
        <v>1500000</v>
      </c>
      <c r="G413" s="400"/>
      <c r="H413" s="406"/>
      <c r="I413" s="406">
        <v>1500000</v>
      </c>
      <c r="J413" s="406"/>
      <c r="K413" s="408">
        <f t="shared" ref="K413:K432" si="182">H413+I413+J413</f>
        <v>1500000</v>
      </c>
      <c r="M413" s="223"/>
    </row>
    <row r="414" spans="1:13" s="222" customFormat="1" x14ac:dyDescent="0.25">
      <c r="A414" s="409"/>
      <c r="B414" s="410"/>
      <c r="C414" s="411"/>
      <c r="D414" s="373"/>
      <c r="E414" s="412"/>
      <c r="F414" s="406">
        <f t="shared" si="112"/>
        <v>0</v>
      </c>
      <c r="G414" s="400"/>
      <c r="H414" s="406"/>
      <c r="I414" s="406"/>
      <c r="J414" s="406"/>
      <c r="K414" s="408">
        <f t="shared" si="182"/>
        <v>0</v>
      </c>
      <c r="M414" s="223"/>
    </row>
    <row r="415" spans="1:13" s="222" customFormat="1" x14ac:dyDescent="0.25">
      <c r="A415" s="409"/>
      <c r="B415" s="410"/>
      <c r="C415" s="411"/>
      <c r="D415" s="373"/>
      <c r="E415" s="412"/>
      <c r="F415" s="406">
        <f t="shared" si="112"/>
        <v>0</v>
      </c>
      <c r="G415" s="400"/>
      <c r="H415" s="406"/>
      <c r="I415" s="406"/>
      <c r="J415" s="406"/>
      <c r="K415" s="408">
        <f t="shared" si="182"/>
        <v>0</v>
      </c>
      <c r="M415" s="223"/>
    </row>
    <row r="416" spans="1:13" s="222" customFormat="1" x14ac:dyDescent="0.25">
      <c r="A416" s="409"/>
      <c r="B416" s="410"/>
      <c r="C416" s="411"/>
      <c r="D416" s="373"/>
      <c r="E416" s="412"/>
      <c r="F416" s="406">
        <f t="shared" si="112"/>
        <v>0</v>
      </c>
      <c r="G416" s="400"/>
      <c r="H416" s="406"/>
      <c r="I416" s="406"/>
      <c r="J416" s="406"/>
      <c r="K416" s="408">
        <f t="shared" si="182"/>
        <v>0</v>
      </c>
      <c r="M416" s="223"/>
    </row>
    <row r="417" spans="1:13" s="222" customFormat="1" x14ac:dyDescent="0.25">
      <c r="A417" s="409"/>
      <c r="B417" s="410"/>
      <c r="C417" s="411"/>
      <c r="D417" s="373"/>
      <c r="E417" s="412"/>
      <c r="F417" s="406">
        <f t="shared" si="112"/>
        <v>0</v>
      </c>
      <c r="G417" s="400"/>
      <c r="H417" s="406"/>
      <c r="I417" s="406"/>
      <c r="J417" s="406"/>
      <c r="K417" s="408">
        <f t="shared" si="182"/>
        <v>0</v>
      </c>
      <c r="M417" s="223"/>
    </row>
    <row r="418" spans="1:13" s="222" customFormat="1" x14ac:dyDescent="0.25">
      <c r="A418" s="409"/>
      <c r="B418" s="410"/>
      <c r="C418" s="411"/>
      <c r="D418" s="373"/>
      <c r="E418" s="412"/>
      <c r="F418" s="406">
        <f t="shared" si="112"/>
        <v>0</v>
      </c>
      <c r="G418" s="400"/>
      <c r="H418" s="406"/>
      <c r="I418" s="406"/>
      <c r="J418" s="406"/>
      <c r="K418" s="408">
        <f t="shared" si="182"/>
        <v>0</v>
      </c>
      <c r="M418" s="223"/>
    </row>
    <row r="419" spans="1:13" s="222" customFormat="1" x14ac:dyDescent="0.25">
      <c r="A419" s="321"/>
      <c r="B419" s="322"/>
      <c r="C419" s="323"/>
      <c r="D419" s="335" t="s">
        <v>568</v>
      </c>
      <c r="E419" s="320"/>
      <c r="F419" s="324">
        <f>SUM(F420:F425)</f>
        <v>4100000</v>
      </c>
      <c r="G419" s="325" t="s">
        <v>576</v>
      </c>
      <c r="H419" s="324">
        <f>SUM(H420:H425)</f>
        <v>0</v>
      </c>
      <c r="I419" s="324">
        <f t="shared" ref="I419:J419" si="183">SUM(I420:I425)</f>
        <v>4100000</v>
      </c>
      <c r="J419" s="324">
        <f t="shared" si="183"/>
        <v>0</v>
      </c>
      <c r="K419" s="324">
        <f t="shared" ref="K419" si="184">SUM(K420:K425)</f>
        <v>4100000</v>
      </c>
      <c r="M419" s="223"/>
    </row>
    <row r="420" spans="1:13" s="222" customFormat="1" x14ac:dyDescent="0.25">
      <c r="A420" s="409"/>
      <c r="B420" s="410">
        <v>50</v>
      </c>
      <c r="C420" s="411" t="s">
        <v>691</v>
      </c>
      <c r="D420" s="373" t="s">
        <v>729</v>
      </c>
      <c r="E420" s="412">
        <v>30000</v>
      </c>
      <c r="F420" s="406">
        <f t="shared" si="112"/>
        <v>1500000</v>
      </c>
      <c r="G420" s="400"/>
      <c r="H420" s="406"/>
      <c r="I420" s="406">
        <v>1500000</v>
      </c>
      <c r="J420" s="406"/>
      <c r="K420" s="408">
        <f t="shared" si="182"/>
        <v>1500000</v>
      </c>
      <c r="M420" s="223"/>
    </row>
    <row r="421" spans="1:13" s="222" customFormat="1" x14ac:dyDescent="0.25">
      <c r="A421" s="409"/>
      <c r="B421" s="410">
        <v>10</v>
      </c>
      <c r="C421" s="411" t="s">
        <v>691</v>
      </c>
      <c r="D421" s="373" t="s">
        <v>730</v>
      </c>
      <c r="E421" s="412">
        <v>100000</v>
      </c>
      <c r="F421" s="406">
        <f t="shared" si="112"/>
        <v>1000000</v>
      </c>
      <c r="G421" s="400"/>
      <c r="H421" s="406"/>
      <c r="I421" s="406">
        <v>1000000</v>
      </c>
      <c r="J421" s="406"/>
      <c r="K421" s="408">
        <f t="shared" si="182"/>
        <v>1000000</v>
      </c>
      <c r="M421" s="223"/>
    </row>
    <row r="422" spans="1:13" s="222" customFormat="1" x14ac:dyDescent="0.25">
      <c r="A422" s="409"/>
      <c r="B422" s="410">
        <v>5</v>
      </c>
      <c r="C422" s="411" t="s">
        <v>691</v>
      </c>
      <c r="D422" s="373" t="s">
        <v>731</v>
      </c>
      <c r="E422" s="412">
        <v>100000</v>
      </c>
      <c r="F422" s="406">
        <f t="shared" si="112"/>
        <v>500000</v>
      </c>
      <c r="G422" s="400"/>
      <c r="H422" s="406"/>
      <c r="I422" s="406">
        <v>500000</v>
      </c>
      <c r="J422" s="406"/>
      <c r="K422" s="408">
        <f t="shared" si="182"/>
        <v>500000</v>
      </c>
      <c r="M422" s="223"/>
    </row>
    <row r="423" spans="1:13" s="222" customFormat="1" x14ac:dyDescent="0.25">
      <c r="A423" s="409"/>
      <c r="B423" s="410">
        <v>6</v>
      </c>
      <c r="C423" s="411" t="s">
        <v>691</v>
      </c>
      <c r="D423" s="373" t="s">
        <v>732</v>
      </c>
      <c r="E423" s="412">
        <v>100000</v>
      </c>
      <c r="F423" s="406">
        <f t="shared" si="112"/>
        <v>600000</v>
      </c>
      <c r="G423" s="400"/>
      <c r="H423" s="406"/>
      <c r="I423" s="406">
        <v>600000</v>
      </c>
      <c r="J423" s="406"/>
      <c r="K423" s="408">
        <f t="shared" si="182"/>
        <v>600000</v>
      </c>
      <c r="M423" s="223"/>
    </row>
    <row r="424" spans="1:13" s="222" customFormat="1" ht="23.25" x14ac:dyDescent="0.25">
      <c r="A424" s="409"/>
      <c r="B424" s="410">
        <v>25</v>
      </c>
      <c r="C424" s="411" t="s">
        <v>691</v>
      </c>
      <c r="D424" s="373" t="s">
        <v>719</v>
      </c>
      <c r="E424" s="423">
        <v>20000</v>
      </c>
      <c r="F424" s="406">
        <f t="shared" si="112"/>
        <v>500000</v>
      </c>
      <c r="G424" s="400"/>
      <c r="H424" s="406"/>
      <c r="I424" s="406">
        <v>500000</v>
      </c>
      <c r="J424" s="406"/>
      <c r="K424" s="408">
        <f t="shared" si="182"/>
        <v>500000</v>
      </c>
      <c r="M424" s="223"/>
    </row>
    <row r="425" spans="1:13" s="222" customFormat="1" x14ac:dyDescent="0.25">
      <c r="A425" s="409"/>
      <c r="B425" s="410"/>
      <c r="C425" s="411"/>
      <c r="D425" s="373"/>
      <c r="E425" s="412"/>
      <c r="F425" s="406">
        <f t="shared" si="112"/>
        <v>0</v>
      </c>
      <c r="G425" s="400"/>
      <c r="H425" s="406"/>
      <c r="I425" s="406"/>
      <c r="J425" s="406"/>
      <c r="K425" s="408">
        <f t="shared" si="182"/>
        <v>0</v>
      </c>
      <c r="M425" s="223"/>
    </row>
    <row r="426" spans="1:13" s="222" customFormat="1" x14ac:dyDescent="0.25">
      <c r="A426" s="321"/>
      <c r="B426" s="322"/>
      <c r="C426" s="323"/>
      <c r="D426" s="335" t="s">
        <v>569</v>
      </c>
      <c r="E426" s="320"/>
      <c r="F426" s="324">
        <f>SUM(F427:F432)</f>
        <v>800000</v>
      </c>
      <c r="G426" s="325" t="s">
        <v>577</v>
      </c>
      <c r="H426" s="324">
        <f>SUM(H427:H432)</f>
        <v>200000</v>
      </c>
      <c r="I426" s="324">
        <f t="shared" ref="I426:J426" si="185">SUM(I427:I432)</f>
        <v>600000</v>
      </c>
      <c r="J426" s="324">
        <f t="shared" si="185"/>
        <v>0</v>
      </c>
      <c r="K426" s="324">
        <f t="shared" ref="K426" si="186">SUM(K427:K432)</f>
        <v>800000</v>
      </c>
      <c r="M426" s="223"/>
    </row>
    <row r="427" spans="1:13" s="222" customFormat="1" x14ac:dyDescent="0.25">
      <c r="A427" s="409"/>
      <c r="B427" s="410">
        <v>20</v>
      </c>
      <c r="C427" s="411" t="s">
        <v>691</v>
      </c>
      <c r="D427" s="373" t="s">
        <v>755</v>
      </c>
      <c r="E427" s="412">
        <v>30000</v>
      </c>
      <c r="F427" s="406">
        <f t="shared" si="112"/>
        <v>600000</v>
      </c>
      <c r="G427" s="400"/>
      <c r="H427" s="406"/>
      <c r="I427" s="406">
        <v>600000</v>
      </c>
      <c r="J427" s="406"/>
      <c r="K427" s="408">
        <f t="shared" si="182"/>
        <v>600000</v>
      </c>
      <c r="M427" s="223"/>
    </row>
    <row r="428" spans="1:13" s="222" customFormat="1" x14ac:dyDescent="0.25">
      <c r="A428" s="409"/>
      <c r="B428" s="410">
        <v>2</v>
      </c>
      <c r="C428" s="411" t="s">
        <v>691</v>
      </c>
      <c r="D428" s="373" t="s">
        <v>763</v>
      </c>
      <c r="E428" s="412">
        <v>100000</v>
      </c>
      <c r="F428" s="406">
        <f t="shared" si="112"/>
        <v>200000</v>
      </c>
      <c r="G428" s="400"/>
      <c r="H428" s="406">
        <v>200000</v>
      </c>
      <c r="I428" s="406"/>
      <c r="J428" s="406"/>
      <c r="K428" s="408">
        <f t="shared" si="182"/>
        <v>200000</v>
      </c>
      <c r="M428" s="223"/>
    </row>
    <row r="429" spans="1:13" s="222" customFormat="1" x14ac:dyDescent="0.25">
      <c r="A429" s="409"/>
      <c r="B429" s="410"/>
      <c r="C429" s="411"/>
      <c r="D429" s="373"/>
      <c r="E429" s="412"/>
      <c r="F429" s="406">
        <f t="shared" si="112"/>
        <v>0</v>
      </c>
      <c r="G429" s="400"/>
      <c r="H429" s="406"/>
      <c r="I429" s="406"/>
      <c r="J429" s="406"/>
      <c r="K429" s="408">
        <f t="shared" si="182"/>
        <v>0</v>
      </c>
      <c r="M429" s="223"/>
    </row>
    <row r="430" spans="1:13" s="222" customFormat="1" x14ac:dyDescent="0.25">
      <c r="A430" s="409"/>
      <c r="B430" s="410"/>
      <c r="C430" s="411"/>
      <c r="D430" s="373"/>
      <c r="E430" s="412"/>
      <c r="F430" s="406">
        <f t="shared" si="112"/>
        <v>0</v>
      </c>
      <c r="G430" s="400"/>
      <c r="H430" s="406"/>
      <c r="I430" s="406"/>
      <c r="J430" s="406"/>
      <c r="K430" s="408">
        <f t="shared" si="182"/>
        <v>0</v>
      </c>
      <c r="M430" s="223"/>
    </row>
    <row r="431" spans="1:13" s="222" customFormat="1" x14ac:dyDescent="0.25">
      <c r="A431" s="409"/>
      <c r="B431" s="410"/>
      <c r="C431" s="411"/>
      <c r="D431" s="373"/>
      <c r="E431" s="412"/>
      <c r="F431" s="406">
        <f t="shared" si="112"/>
        <v>0</v>
      </c>
      <c r="G431" s="400"/>
      <c r="H431" s="406"/>
      <c r="I431" s="406"/>
      <c r="J431" s="406"/>
      <c r="K431" s="408">
        <f t="shared" si="182"/>
        <v>0</v>
      </c>
      <c r="M431" s="223"/>
    </row>
    <row r="432" spans="1:13" s="222" customFormat="1" x14ac:dyDescent="0.25">
      <c r="A432" s="409"/>
      <c r="B432" s="410"/>
      <c r="C432" s="411"/>
      <c r="D432" s="373"/>
      <c r="E432" s="412"/>
      <c r="F432" s="406">
        <f t="shared" si="112"/>
        <v>0</v>
      </c>
      <c r="G432" s="400"/>
      <c r="H432" s="406"/>
      <c r="I432" s="406"/>
      <c r="J432" s="406"/>
      <c r="K432" s="408">
        <f t="shared" si="182"/>
        <v>0</v>
      </c>
      <c r="M432" s="223"/>
    </row>
    <row r="433" spans="1:13" s="222" customFormat="1" x14ac:dyDescent="0.25">
      <c r="A433" s="321"/>
      <c r="B433" s="322"/>
      <c r="C433" s="323"/>
      <c r="D433" s="335" t="s">
        <v>574</v>
      </c>
      <c r="E433" s="320"/>
      <c r="F433" s="324">
        <f>F434+F440</f>
        <v>0</v>
      </c>
      <c r="G433" s="325" t="s">
        <v>578</v>
      </c>
      <c r="H433" s="324">
        <f>H434+H440</f>
        <v>0</v>
      </c>
      <c r="I433" s="324">
        <f t="shared" ref="I433:J433" si="187">I434+I440</f>
        <v>0</v>
      </c>
      <c r="J433" s="324">
        <f t="shared" si="187"/>
        <v>0</v>
      </c>
      <c r="K433" s="324">
        <f t="shared" ref="K433" si="188">K434+K440</f>
        <v>0</v>
      </c>
      <c r="M433" s="223"/>
    </row>
    <row r="434" spans="1:13" s="222" customFormat="1" x14ac:dyDescent="0.25">
      <c r="A434" s="413"/>
      <c r="B434" s="414"/>
      <c r="C434" s="415"/>
      <c r="D434" s="404" t="s">
        <v>602</v>
      </c>
      <c r="E434" s="416"/>
      <c r="F434" s="324">
        <f>SUM(F435:F439)</f>
        <v>0</v>
      </c>
      <c r="G434" s="326" t="s">
        <v>604</v>
      </c>
      <c r="H434" s="324">
        <f>SUM(H435:H439)</f>
        <v>0</v>
      </c>
      <c r="I434" s="324">
        <f t="shared" ref="I434:J434" si="189">SUM(I435:I439)</f>
        <v>0</v>
      </c>
      <c r="J434" s="324">
        <f t="shared" si="189"/>
        <v>0</v>
      </c>
      <c r="K434" s="324">
        <f t="shared" ref="K434" si="190">SUM(K435:K439)</f>
        <v>0</v>
      </c>
      <c r="M434" s="223"/>
    </row>
    <row r="435" spans="1:13" s="222" customFormat="1" x14ac:dyDescent="0.25">
      <c r="A435" s="409"/>
      <c r="B435" s="410"/>
      <c r="C435" s="411"/>
      <c r="D435" s="373"/>
      <c r="E435" s="412"/>
      <c r="F435" s="406">
        <f t="shared" si="112"/>
        <v>0</v>
      </c>
      <c r="G435" s="400"/>
      <c r="H435" s="406"/>
      <c r="I435" s="406"/>
      <c r="J435" s="406"/>
      <c r="K435" s="408">
        <f t="shared" ref="K435:K445" si="191">H435+I435+J435</f>
        <v>0</v>
      </c>
      <c r="M435" s="223"/>
    </row>
    <row r="436" spans="1:13" s="222" customFormat="1" x14ac:dyDescent="0.25">
      <c r="A436" s="409"/>
      <c r="B436" s="410"/>
      <c r="C436" s="411"/>
      <c r="D436" s="373"/>
      <c r="E436" s="412"/>
      <c r="F436" s="406">
        <f t="shared" si="112"/>
        <v>0</v>
      </c>
      <c r="G436" s="400"/>
      <c r="H436" s="406"/>
      <c r="I436" s="406"/>
      <c r="J436" s="406"/>
      <c r="K436" s="408">
        <f t="shared" si="191"/>
        <v>0</v>
      </c>
      <c r="M436" s="223"/>
    </row>
    <row r="437" spans="1:13" s="222" customFormat="1" x14ac:dyDescent="0.25">
      <c r="A437" s="409"/>
      <c r="B437" s="410"/>
      <c r="C437" s="411"/>
      <c r="D437" s="373"/>
      <c r="E437" s="412"/>
      <c r="F437" s="406">
        <f t="shared" si="112"/>
        <v>0</v>
      </c>
      <c r="G437" s="400"/>
      <c r="H437" s="406"/>
      <c r="I437" s="406"/>
      <c r="J437" s="406"/>
      <c r="K437" s="408">
        <f t="shared" si="191"/>
        <v>0</v>
      </c>
      <c r="M437" s="223"/>
    </row>
    <row r="438" spans="1:13" s="222" customFormat="1" x14ac:dyDescent="0.25">
      <c r="A438" s="409"/>
      <c r="B438" s="410"/>
      <c r="C438" s="411"/>
      <c r="D438" s="373"/>
      <c r="E438" s="412"/>
      <c r="F438" s="406">
        <f t="shared" si="112"/>
        <v>0</v>
      </c>
      <c r="G438" s="400"/>
      <c r="H438" s="406"/>
      <c r="I438" s="406"/>
      <c r="J438" s="406"/>
      <c r="K438" s="408">
        <f t="shared" si="191"/>
        <v>0</v>
      </c>
      <c r="M438" s="223"/>
    </row>
    <row r="439" spans="1:13" s="222" customFormat="1" x14ac:dyDescent="0.25">
      <c r="A439" s="409"/>
      <c r="B439" s="410"/>
      <c r="C439" s="411"/>
      <c r="D439" s="373"/>
      <c r="E439" s="412"/>
      <c r="F439" s="406">
        <f t="shared" si="112"/>
        <v>0</v>
      </c>
      <c r="G439" s="400"/>
      <c r="H439" s="406"/>
      <c r="I439" s="406"/>
      <c r="J439" s="406"/>
      <c r="K439" s="408">
        <f t="shared" si="191"/>
        <v>0</v>
      </c>
      <c r="M439" s="223"/>
    </row>
    <row r="440" spans="1:13" s="222" customFormat="1" x14ac:dyDescent="0.25">
      <c r="A440" s="413"/>
      <c r="B440" s="414"/>
      <c r="C440" s="415"/>
      <c r="D440" s="404" t="s">
        <v>603</v>
      </c>
      <c r="E440" s="416"/>
      <c r="F440" s="324">
        <f>SUM(F441:F445)</f>
        <v>0</v>
      </c>
      <c r="G440" s="326" t="s">
        <v>605</v>
      </c>
      <c r="H440" s="324">
        <f>SUM(H441:H445)</f>
        <v>0</v>
      </c>
      <c r="I440" s="324">
        <f t="shared" ref="I440:J440" si="192">SUM(I441:I445)</f>
        <v>0</v>
      </c>
      <c r="J440" s="324">
        <f t="shared" si="192"/>
        <v>0</v>
      </c>
      <c r="K440" s="324">
        <f t="shared" ref="K440" si="193">SUM(K441:K445)</f>
        <v>0</v>
      </c>
      <c r="M440" s="223"/>
    </row>
    <row r="441" spans="1:13" s="222" customFormat="1" x14ac:dyDescent="0.25">
      <c r="A441" s="409"/>
      <c r="B441" s="410"/>
      <c r="C441" s="411"/>
      <c r="D441" s="373"/>
      <c r="E441" s="412"/>
      <c r="F441" s="406">
        <f t="shared" si="112"/>
        <v>0</v>
      </c>
      <c r="G441" s="400"/>
      <c r="H441" s="406"/>
      <c r="I441" s="406"/>
      <c r="J441" s="406"/>
      <c r="K441" s="408">
        <f t="shared" si="191"/>
        <v>0</v>
      </c>
      <c r="M441" s="223"/>
    </row>
    <row r="442" spans="1:13" s="222" customFormat="1" x14ac:dyDescent="0.25">
      <c r="A442" s="409"/>
      <c r="B442" s="410"/>
      <c r="C442" s="411"/>
      <c r="D442" s="373"/>
      <c r="E442" s="412"/>
      <c r="F442" s="406">
        <f t="shared" si="112"/>
        <v>0</v>
      </c>
      <c r="G442" s="400"/>
      <c r="H442" s="406"/>
      <c r="I442" s="406"/>
      <c r="J442" s="406"/>
      <c r="K442" s="408">
        <f t="shared" si="191"/>
        <v>0</v>
      </c>
      <c r="M442" s="223"/>
    </row>
    <row r="443" spans="1:13" s="222" customFormat="1" x14ac:dyDescent="0.25">
      <c r="A443" s="409"/>
      <c r="B443" s="410"/>
      <c r="C443" s="411"/>
      <c r="D443" s="373"/>
      <c r="E443" s="412"/>
      <c r="F443" s="406">
        <f t="shared" si="112"/>
        <v>0</v>
      </c>
      <c r="G443" s="400"/>
      <c r="H443" s="406"/>
      <c r="I443" s="406"/>
      <c r="J443" s="406"/>
      <c r="K443" s="408">
        <f t="shared" si="191"/>
        <v>0</v>
      </c>
      <c r="M443" s="223"/>
    </row>
    <row r="444" spans="1:13" s="222" customFormat="1" x14ac:dyDescent="0.25">
      <c r="A444" s="409"/>
      <c r="B444" s="410"/>
      <c r="C444" s="411"/>
      <c r="D444" s="373"/>
      <c r="E444" s="412"/>
      <c r="F444" s="406">
        <f t="shared" si="112"/>
        <v>0</v>
      </c>
      <c r="G444" s="400"/>
      <c r="H444" s="406"/>
      <c r="I444" s="406"/>
      <c r="J444" s="406"/>
      <c r="K444" s="408">
        <f t="shared" si="191"/>
        <v>0</v>
      </c>
      <c r="M444" s="223"/>
    </row>
    <row r="445" spans="1:13" s="222" customFormat="1" x14ac:dyDescent="0.25">
      <c r="A445" s="409"/>
      <c r="B445" s="410"/>
      <c r="C445" s="411"/>
      <c r="D445" s="373"/>
      <c r="E445" s="412"/>
      <c r="F445" s="406">
        <f t="shared" si="112"/>
        <v>0</v>
      </c>
      <c r="G445" s="400"/>
      <c r="H445" s="406"/>
      <c r="I445" s="406"/>
      <c r="J445" s="406"/>
      <c r="K445" s="408">
        <f t="shared" si="191"/>
        <v>0</v>
      </c>
      <c r="M445" s="223"/>
    </row>
    <row r="446" spans="1:13" s="222" customFormat="1" x14ac:dyDescent="0.25">
      <c r="A446" s="236"/>
      <c r="B446" s="237"/>
      <c r="C446" s="238"/>
      <c r="D446" s="239" t="s">
        <v>492</v>
      </c>
      <c r="E446" s="240"/>
      <c r="F446" s="241">
        <f>F447+F455+F465+F473+F480+F487</f>
        <v>3000000</v>
      </c>
      <c r="G446" s="242" t="s">
        <v>491</v>
      </c>
      <c r="H446" s="241">
        <f>H447+H455+H465+H473+H480+H487</f>
        <v>0</v>
      </c>
      <c r="I446" s="241">
        <f t="shared" ref="I446:J446" si="194">I447+I455+I465+I473+I480+I487</f>
        <v>3000000</v>
      </c>
      <c r="J446" s="241">
        <f t="shared" si="194"/>
        <v>0</v>
      </c>
      <c r="K446" s="241">
        <f t="shared" ref="K446" si="195">K447+K455+K465+K473+K480+K487</f>
        <v>3000000</v>
      </c>
      <c r="M446" s="223"/>
    </row>
    <row r="447" spans="1:13" s="222" customFormat="1" x14ac:dyDescent="0.25">
      <c r="A447" s="321"/>
      <c r="B447" s="322"/>
      <c r="C447" s="417"/>
      <c r="D447" s="335" t="s">
        <v>580</v>
      </c>
      <c r="E447" s="320"/>
      <c r="F447" s="324">
        <f>SUM(F448:F454)</f>
        <v>500000</v>
      </c>
      <c r="G447" s="325" t="s">
        <v>579</v>
      </c>
      <c r="H447" s="324">
        <f>SUM(H448:H454)</f>
        <v>0</v>
      </c>
      <c r="I447" s="324">
        <f t="shared" ref="I447:J447" si="196">SUM(I448:I454)</f>
        <v>500000</v>
      </c>
      <c r="J447" s="324">
        <f t="shared" si="196"/>
        <v>0</v>
      </c>
      <c r="K447" s="324">
        <f t="shared" ref="K447" si="197">SUM(K448:K454)</f>
        <v>500000</v>
      </c>
      <c r="M447" s="223"/>
    </row>
    <row r="448" spans="1:13" s="222" customFormat="1" x14ac:dyDescent="0.25">
      <c r="A448" s="409"/>
      <c r="B448" s="410">
        <v>1</v>
      </c>
      <c r="C448" s="418" t="s">
        <v>750</v>
      </c>
      <c r="D448" s="373" t="s">
        <v>751</v>
      </c>
      <c r="E448" s="412">
        <v>500000</v>
      </c>
      <c r="F448" s="406">
        <f t="shared" si="112"/>
        <v>500000</v>
      </c>
      <c r="G448" s="400"/>
      <c r="H448" s="406"/>
      <c r="I448" s="406">
        <v>500000</v>
      </c>
      <c r="J448" s="406"/>
      <c r="K448" s="408">
        <f t="shared" ref="K448:K486" si="198">H448+I448+J448</f>
        <v>500000</v>
      </c>
      <c r="M448" s="223"/>
    </row>
    <row r="449" spans="1:13" s="222" customFormat="1" x14ac:dyDescent="0.25">
      <c r="A449" s="409"/>
      <c r="B449" s="410"/>
      <c r="C449" s="418"/>
      <c r="D449" s="373"/>
      <c r="E449" s="412"/>
      <c r="F449" s="406">
        <f t="shared" si="112"/>
        <v>0</v>
      </c>
      <c r="G449" s="400"/>
      <c r="H449" s="406"/>
      <c r="I449" s="406"/>
      <c r="J449" s="406"/>
      <c r="K449" s="408">
        <f t="shared" si="198"/>
        <v>0</v>
      </c>
      <c r="M449" s="223"/>
    </row>
    <row r="450" spans="1:13" s="222" customFormat="1" x14ac:dyDescent="0.25">
      <c r="A450" s="409"/>
      <c r="B450" s="410"/>
      <c r="C450" s="418"/>
      <c r="D450" s="373"/>
      <c r="E450" s="412"/>
      <c r="F450" s="406">
        <f t="shared" si="112"/>
        <v>0</v>
      </c>
      <c r="G450" s="400"/>
      <c r="H450" s="406"/>
      <c r="I450" s="406"/>
      <c r="J450" s="406"/>
      <c r="K450" s="408">
        <f t="shared" si="198"/>
        <v>0</v>
      </c>
      <c r="M450" s="223"/>
    </row>
    <row r="451" spans="1:13" s="222" customFormat="1" x14ac:dyDescent="0.25">
      <c r="A451" s="409"/>
      <c r="B451" s="410"/>
      <c r="C451" s="418"/>
      <c r="D451" s="373"/>
      <c r="E451" s="412"/>
      <c r="F451" s="406">
        <f t="shared" si="112"/>
        <v>0</v>
      </c>
      <c r="G451" s="400"/>
      <c r="H451" s="406"/>
      <c r="I451" s="406"/>
      <c r="J451" s="406"/>
      <c r="K451" s="408">
        <f t="shared" si="198"/>
        <v>0</v>
      </c>
      <c r="M451" s="223"/>
    </row>
    <row r="452" spans="1:13" s="222" customFormat="1" x14ac:dyDescent="0.25">
      <c r="A452" s="409"/>
      <c r="B452" s="410"/>
      <c r="C452" s="418"/>
      <c r="D452" s="373"/>
      <c r="E452" s="412"/>
      <c r="F452" s="406">
        <f t="shared" si="112"/>
        <v>0</v>
      </c>
      <c r="G452" s="400"/>
      <c r="H452" s="406"/>
      <c r="I452" s="406"/>
      <c r="J452" s="406"/>
      <c r="K452" s="408">
        <f t="shared" si="198"/>
        <v>0</v>
      </c>
      <c r="M452" s="223"/>
    </row>
    <row r="453" spans="1:13" s="222" customFormat="1" x14ac:dyDescent="0.25">
      <c r="A453" s="409"/>
      <c r="B453" s="410"/>
      <c r="C453" s="418"/>
      <c r="D453" s="373"/>
      <c r="E453" s="412"/>
      <c r="F453" s="406">
        <f t="shared" si="112"/>
        <v>0</v>
      </c>
      <c r="G453" s="400"/>
      <c r="H453" s="406"/>
      <c r="I453" s="406"/>
      <c r="J453" s="406"/>
      <c r="K453" s="408">
        <f t="shared" si="198"/>
        <v>0</v>
      </c>
      <c r="M453" s="223"/>
    </row>
    <row r="454" spans="1:13" s="222" customFormat="1" x14ac:dyDescent="0.25">
      <c r="A454" s="409"/>
      <c r="B454" s="410"/>
      <c r="C454" s="418"/>
      <c r="D454" s="373"/>
      <c r="E454" s="412"/>
      <c r="F454" s="406">
        <f t="shared" si="112"/>
        <v>0</v>
      </c>
      <c r="G454" s="400"/>
      <c r="H454" s="406"/>
      <c r="I454" s="406"/>
      <c r="J454" s="406"/>
      <c r="K454" s="408">
        <f t="shared" si="198"/>
        <v>0</v>
      </c>
      <c r="M454" s="223"/>
    </row>
    <row r="455" spans="1:13" s="222" customFormat="1" x14ac:dyDescent="0.25">
      <c r="A455" s="321"/>
      <c r="B455" s="322"/>
      <c r="C455" s="417"/>
      <c r="D455" s="403" t="s">
        <v>238</v>
      </c>
      <c r="E455" s="320"/>
      <c r="F455" s="324">
        <f>SUM(F456:F464)</f>
        <v>500000</v>
      </c>
      <c r="G455" s="325" t="s">
        <v>581</v>
      </c>
      <c r="H455" s="324">
        <f>SUM(H456:H464)</f>
        <v>0</v>
      </c>
      <c r="I455" s="324">
        <f t="shared" ref="I455:J455" si="199">SUM(I456:I464)</f>
        <v>500000</v>
      </c>
      <c r="J455" s="324">
        <f t="shared" si="199"/>
        <v>0</v>
      </c>
      <c r="K455" s="324">
        <f t="shared" ref="K455" si="200">SUM(K456:K464)</f>
        <v>500000</v>
      </c>
      <c r="M455" s="223"/>
    </row>
    <row r="456" spans="1:13" s="222" customFormat="1" x14ac:dyDescent="0.25">
      <c r="A456" s="409"/>
      <c r="B456" s="410">
        <v>1</v>
      </c>
      <c r="C456" s="418" t="s">
        <v>750</v>
      </c>
      <c r="D456" s="373" t="s">
        <v>752</v>
      </c>
      <c r="E456" s="412">
        <v>500000</v>
      </c>
      <c r="F456" s="406">
        <f t="shared" si="112"/>
        <v>500000</v>
      </c>
      <c r="G456" s="400"/>
      <c r="H456" s="406"/>
      <c r="I456" s="406">
        <v>500000</v>
      </c>
      <c r="J456" s="406"/>
      <c r="K456" s="408">
        <f t="shared" si="198"/>
        <v>500000</v>
      </c>
      <c r="M456" s="223"/>
    </row>
    <row r="457" spans="1:13" s="222" customFormat="1" x14ac:dyDescent="0.25">
      <c r="A457" s="409"/>
      <c r="B457" s="410"/>
      <c r="C457" s="418"/>
      <c r="D457" s="373"/>
      <c r="E457" s="412"/>
      <c r="F457" s="406">
        <f t="shared" si="112"/>
        <v>0</v>
      </c>
      <c r="G457" s="400"/>
      <c r="H457" s="406"/>
      <c r="I457" s="406"/>
      <c r="J457" s="406"/>
      <c r="K457" s="408">
        <f t="shared" si="198"/>
        <v>0</v>
      </c>
      <c r="M457" s="223"/>
    </row>
    <row r="458" spans="1:13" s="222" customFormat="1" x14ac:dyDescent="0.25">
      <c r="A458" s="409"/>
      <c r="B458" s="410"/>
      <c r="C458" s="418"/>
      <c r="D458" s="373"/>
      <c r="E458" s="412"/>
      <c r="F458" s="406">
        <f t="shared" si="112"/>
        <v>0</v>
      </c>
      <c r="G458" s="400"/>
      <c r="H458" s="406"/>
      <c r="I458" s="406"/>
      <c r="J458" s="406"/>
      <c r="K458" s="408">
        <f t="shared" si="198"/>
        <v>0</v>
      </c>
      <c r="M458" s="223"/>
    </row>
    <row r="459" spans="1:13" s="222" customFormat="1" x14ac:dyDescent="0.25">
      <c r="A459" s="409"/>
      <c r="B459" s="410"/>
      <c r="C459" s="418"/>
      <c r="D459" s="373"/>
      <c r="E459" s="412"/>
      <c r="F459" s="406">
        <f t="shared" si="112"/>
        <v>0</v>
      </c>
      <c r="G459" s="400"/>
      <c r="H459" s="406"/>
      <c r="I459" s="406"/>
      <c r="J459" s="406"/>
      <c r="K459" s="408">
        <f t="shared" si="198"/>
        <v>0</v>
      </c>
      <c r="M459" s="223"/>
    </row>
    <row r="460" spans="1:13" s="222" customFormat="1" x14ac:dyDescent="0.25">
      <c r="A460" s="409"/>
      <c r="B460" s="410"/>
      <c r="C460" s="418"/>
      <c r="D460" s="373"/>
      <c r="E460" s="412"/>
      <c r="F460" s="406">
        <f t="shared" si="112"/>
        <v>0</v>
      </c>
      <c r="G460" s="400"/>
      <c r="H460" s="406"/>
      <c r="I460" s="406"/>
      <c r="J460" s="406"/>
      <c r="K460" s="408">
        <f t="shared" si="198"/>
        <v>0</v>
      </c>
      <c r="M460" s="223"/>
    </row>
    <row r="461" spans="1:13" s="222" customFormat="1" x14ac:dyDescent="0.25">
      <c r="A461" s="409"/>
      <c r="B461" s="410"/>
      <c r="C461" s="418"/>
      <c r="D461" s="373"/>
      <c r="E461" s="412"/>
      <c r="F461" s="406">
        <f t="shared" si="112"/>
        <v>0</v>
      </c>
      <c r="G461" s="400"/>
      <c r="H461" s="406"/>
      <c r="I461" s="406"/>
      <c r="J461" s="406"/>
      <c r="K461" s="408">
        <f t="shared" si="198"/>
        <v>0</v>
      </c>
      <c r="M461" s="223"/>
    </row>
    <row r="462" spans="1:13" s="222" customFormat="1" x14ac:dyDescent="0.25">
      <c r="A462" s="409"/>
      <c r="B462" s="410"/>
      <c r="C462" s="418"/>
      <c r="D462" s="373"/>
      <c r="E462" s="412"/>
      <c r="F462" s="406">
        <f t="shared" si="112"/>
        <v>0</v>
      </c>
      <c r="G462" s="400"/>
      <c r="H462" s="406"/>
      <c r="I462" s="406"/>
      <c r="J462" s="406"/>
      <c r="K462" s="408">
        <f t="shared" si="198"/>
        <v>0</v>
      </c>
      <c r="M462" s="223"/>
    </row>
    <row r="463" spans="1:13" s="222" customFormat="1" x14ac:dyDescent="0.25">
      <c r="A463" s="409"/>
      <c r="B463" s="410"/>
      <c r="C463" s="418"/>
      <c r="D463" s="373"/>
      <c r="E463" s="412"/>
      <c r="F463" s="406">
        <f t="shared" si="112"/>
        <v>0</v>
      </c>
      <c r="G463" s="400"/>
      <c r="H463" s="406"/>
      <c r="I463" s="406"/>
      <c r="J463" s="406"/>
      <c r="K463" s="408">
        <f t="shared" si="198"/>
        <v>0</v>
      </c>
      <c r="M463" s="223"/>
    </row>
    <row r="464" spans="1:13" s="222" customFormat="1" x14ac:dyDescent="0.25">
      <c r="A464" s="409"/>
      <c r="B464" s="410"/>
      <c r="C464" s="418"/>
      <c r="D464" s="373"/>
      <c r="E464" s="412"/>
      <c r="F464" s="406">
        <f t="shared" si="112"/>
        <v>0</v>
      </c>
      <c r="G464" s="400"/>
      <c r="H464" s="406"/>
      <c r="I464" s="406"/>
      <c r="J464" s="406"/>
      <c r="K464" s="408">
        <f t="shared" si="198"/>
        <v>0</v>
      </c>
      <c r="M464" s="223"/>
    </row>
    <row r="465" spans="1:13" s="222" customFormat="1" x14ac:dyDescent="0.25">
      <c r="A465" s="321"/>
      <c r="B465" s="322"/>
      <c r="C465" s="417"/>
      <c r="D465" s="403" t="s">
        <v>239</v>
      </c>
      <c r="E465" s="320"/>
      <c r="F465" s="324">
        <f>SUM(F466:F472)</f>
        <v>0</v>
      </c>
      <c r="G465" s="325" t="s">
        <v>582</v>
      </c>
      <c r="H465" s="324">
        <f>SUM(H466:H472)</f>
        <v>0</v>
      </c>
      <c r="I465" s="324">
        <f t="shared" ref="I465:J465" si="201">SUM(I466:I472)</f>
        <v>0</v>
      </c>
      <c r="J465" s="324">
        <f t="shared" si="201"/>
        <v>0</v>
      </c>
      <c r="K465" s="324">
        <f t="shared" ref="K465" si="202">SUM(K466:K472)</f>
        <v>0</v>
      </c>
      <c r="M465" s="223"/>
    </row>
    <row r="466" spans="1:13" s="222" customFormat="1" x14ac:dyDescent="0.25">
      <c r="A466" s="409"/>
      <c r="B466" s="410"/>
      <c r="C466" s="418"/>
      <c r="D466" s="373"/>
      <c r="E466" s="412"/>
      <c r="F466" s="406">
        <f t="shared" si="112"/>
        <v>0</v>
      </c>
      <c r="G466" s="400"/>
      <c r="H466" s="406"/>
      <c r="I466" s="406"/>
      <c r="J466" s="406"/>
      <c r="K466" s="408">
        <f t="shared" si="198"/>
        <v>0</v>
      </c>
      <c r="M466" s="223"/>
    </row>
    <row r="467" spans="1:13" s="222" customFormat="1" x14ac:dyDescent="0.25">
      <c r="A467" s="409"/>
      <c r="B467" s="410"/>
      <c r="C467" s="418"/>
      <c r="D467" s="373"/>
      <c r="E467" s="412"/>
      <c r="F467" s="406">
        <f t="shared" si="112"/>
        <v>0</v>
      </c>
      <c r="G467" s="400"/>
      <c r="H467" s="406"/>
      <c r="I467" s="406"/>
      <c r="J467" s="406"/>
      <c r="K467" s="408">
        <f t="shared" si="198"/>
        <v>0</v>
      </c>
      <c r="M467" s="223"/>
    </row>
    <row r="468" spans="1:13" s="222" customFormat="1" x14ac:dyDescent="0.25">
      <c r="A468" s="409"/>
      <c r="B468" s="410"/>
      <c r="C468" s="418"/>
      <c r="D468" s="373"/>
      <c r="E468" s="412"/>
      <c r="F468" s="406">
        <f t="shared" si="112"/>
        <v>0</v>
      </c>
      <c r="G468" s="400"/>
      <c r="H468" s="406"/>
      <c r="I468" s="406"/>
      <c r="J468" s="406"/>
      <c r="K468" s="408">
        <f t="shared" si="198"/>
        <v>0</v>
      </c>
      <c r="M468" s="223"/>
    </row>
    <row r="469" spans="1:13" s="222" customFormat="1" x14ac:dyDescent="0.25">
      <c r="A469" s="409"/>
      <c r="B469" s="410"/>
      <c r="C469" s="418"/>
      <c r="D469" s="373"/>
      <c r="E469" s="412"/>
      <c r="F469" s="406">
        <f t="shared" si="112"/>
        <v>0</v>
      </c>
      <c r="G469" s="400"/>
      <c r="H469" s="406"/>
      <c r="I469" s="406"/>
      <c r="J469" s="406"/>
      <c r="K469" s="408">
        <f t="shared" si="198"/>
        <v>0</v>
      </c>
      <c r="M469" s="223"/>
    </row>
    <row r="470" spans="1:13" s="222" customFormat="1" x14ac:dyDescent="0.25">
      <c r="A470" s="409"/>
      <c r="B470" s="410"/>
      <c r="C470" s="418"/>
      <c r="D470" s="373"/>
      <c r="E470" s="412"/>
      <c r="F470" s="406">
        <f t="shared" si="112"/>
        <v>0</v>
      </c>
      <c r="G470" s="400"/>
      <c r="H470" s="406"/>
      <c r="I470" s="406"/>
      <c r="J470" s="406"/>
      <c r="K470" s="408">
        <f t="shared" si="198"/>
        <v>0</v>
      </c>
      <c r="M470" s="223"/>
    </row>
    <row r="471" spans="1:13" s="222" customFormat="1" x14ac:dyDescent="0.25">
      <c r="A471" s="409"/>
      <c r="B471" s="410"/>
      <c r="C471" s="418"/>
      <c r="D471" s="373"/>
      <c r="E471" s="412"/>
      <c r="F471" s="406">
        <f t="shared" si="112"/>
        <v>0</v>
      </c>
      <c r="G471" s="400"/>
      <c r="H471" s="406"/>
      <c r="I471" s="406"/>
      <c r="J471" s="406"/>
      <c r="K471" s="408">
        <f t="shared" si="198"/>
        <v>0</v>
      </c>
      <c r="M471" s="223"/>
    </row>
    <row r="472" spans="1:13" s="222" customFormat="1" x14ac:dyDescent="0.25">
      <c r="A472" s="409"/>
      <c r="B472" s="410"/>
      <c r="C472" s="418"/>
      <c r="D472" s="373"/>
      <c r="E472" s="412"/>
      <c r="F472" s="406">
        <f t="shared" si="112"/>
        <v>0</v>
      </c>
      <c r="G472" s="400"/>
      <c r="H472" s="406"/>
      <c r="I472" s="406"/>
      <c r="J472" s="406"/>
      <c r="K472" s="408">
        <f t="shared" si="198"/>
        <v>0</v>
      </c>
      <c r="M472" s="223"/>
    </row>
    <row r="473" spans="1:13" s="222" customFormat="1" x14ac:dyDescent="0.25">
      <c r="A473" s="321"/>
      <c r="B473" s="322"/>
      <c r="C473" s="417"/>
      <c r="D473" s="403" t="s">
        <v>241</v>
      </c>
      <c r="E473" s="320"/>
      <c r="F473" s="324">
        <f>SUM(F474:F479)</f>
        <v>2000000</v>
      </c>
      <c r="G473" s="325" t="s">
        <v>583</v>
      </c>
      <c r="H473" s="324">
        <f>SUM(H474:H479)</f>
        <v>0</v>
      </c>
      <c r="I473" s="324">
        <f t="shared" ref="I473:J473" si="203">SUM(I474:I479)</f>
        <v>2000000</v>
      </c>
      <c r="J473" s="324">
        <f t="shared" si="203"/>
        <v>0</v>
      </c>
      <c r="K473" s="324">
        <f t="shared" ref="K473" si="204">SUM(K474:K479)</f>
        <v>2000000</v>
      </c>
      <c r="M473" s="223"/>
    </row>
    <row r="474" spans="1:13" s="222" customFormat="1" x14ac:dyDescent="0.25">
      <c r="A474" s="409"/>
      <c r="B474" s="410">
        <v>1</v>
      </c>
      <c r="C474" s="418" t="s">
        <v>750</v>
      </c>
      <c r="D474" s="373" t="s">
        <v>753</v>
      </c>
      <c r="E474" s="412">
        <v>2000000</v>
      </c>
      <c r="F474" s="406">
        <f t="shared" si="112"/>
        <v>2000000</v>
      </c>
      <c r="G474" s="400"/>
      <c r="H474" s="406"/>
      <c r="I474" s="406">
        <v>2000000</v>
      </c>
      <c r="J474" s="406"/>
      <c r="K474" s="408">
        <f t="shared" si="198"/>
        <v>2000000</v>
      </c>
      <c r="M474" s="223"/>
    </row>
    <row r="475" spans="1:13" s="222" customFormat="1" x14ac:dyDescent="0.25">
      <c r="A475" s="409"/>
      <c r="B475" s="410"/>
      <c r="C475" s="418"/>
      <c r="D475" s="373"/>
      <c r="E475" s="412"/>
      <c r="F475" s="406">
        <f t="shared" si="112"/>
        <v>0</v>
      </c>
      <c r="G475" s="400"/>
      <c r="H475" s="406"/>
      <c r="I475" s="406"/>
      <c r="J475" s="406"/>
      <c r="K475" s="408">
        <f t="shared" si="198"/>
        <v>0</v>
      </c>
      <c r="M475" s="223"/>
    </row>
    <row r="476" spans="1:13" s="222" customFormat="1" x14ac:dyDescent="0.25">
      <c r="A476" s="409"/>
      <c r="B476" s="410"/>
      <c r="C476" s="418"/>
      <c r="D476" s="373"/>
      <c r="E476" s="412"/>
      <c r="F476" s="406">
        <f t="shared" si="112"/>
        <v>0</v>
      </c>
      <c r="G476" s="400"/>
      <c r="H476" s="406"/>
      <c r="I476" s="406"/>
      <c r="J476" s="406"/>
      <c r="K476" s="408">
        <f t="shared" si="198"/>
        <v>0</v>
      </c>
      <c r="M476" s="223"/>
    </row>
    <row r="477" spans="1:13" s="222" customFormat="1" x14ac:dyDescent="0.25">
      <c r="A477" s="409"/>
      <c r="B477" s="410"/>
      <c r="C477" s="418"/>
      <c r="D477" s="373"/>
      <c r="E477" s="412"/>
      <c r="F477" s="406">
        <f t="shared" si="112"/>
        <v>0</v>
      </c>
      <c r="G477" s="400"/>
      <c r="H477" s="406"/>
      <c r="I477" s="406"/>
      <c r="J477" s="406"/>
      <c r="K477" s="408">
        <f t="shared" si="198"/>
        <v>0</v>
      </c>
      <c r="M477" s="223"/>
    </row>
    <row r="478" spans="1:13" s="222" customFormat="1" x14ac:dyDescent="0.25">
      <c r="A478" s="409"/>
      <c r="B478" s="410"/>
      <c r="C478" s="418"/>
      <c r="D478" s="373"/>
      <c r="E478" s="412"/>
      <c r="F478" s="406">
        <f t="shared" si="112"/>
        <v>0</v>
      </c>
      <c r="G478" s="400"/>
      <c r="H478" s="406"/>
      <c r="I478" s="406"/>
      <c r="J478" s="406"/>
      <c r="K478" s="408">
        <f t="shared" si="198"/>
        <v>0</v>
      </c>
      <c r="M478" s="223"/>
    </row>
    <row r="479" spans="1:13" s="222" customFormat="1" x14ac:dyDescent="0.25">
      <c r="A479" s="409"/>
      <c r="B479" s="410"/>
      <c r="C479" s="418"/>
      <c r="D479" s="373"/>
      <c r="E479" s="412"/>
      <c r="F479" s="406">
        <f t="shared" si="112"/>
        <v>0</v>
      </c>
      <c r="G479" s="400"/>
      <c r="H479" s="406"/>
      <c r="I479" s="406"/>
      <c r="J479" s="406"/>
      <c r="K479" s="408">
        <f t="shared" si="198"/>
        <v>0</v>
      </c>
      <c r="M479" s="223"/>
    </row>
    <row r="480" spans="1:13" s="222" customFormat="1" x14ac:dyDescent="0.25">
      <c r="A480" s="321"/>
      <c r="B480" s="322"/>
      <c r="C480" s="417"/>
      <c r="D480" s="403" t="s">
        <v>243</v>
      </c>
      <c r="E480" s="320"/>
      <c r="F480" s="324">
        <f>SUM(F481:F486)</f>
        <v>0</v>
      </c>
      <c r="G480" s="325" t="s">
        <v>584</v>
      </c>
      <c r="H480" s="324">
        <f>SUM(H481:H486)</f>
        <v>0</v>
      </c>
      <c r="I480" s="324">
        <f t="shared" ref="I480:J480" si="205">SUM(I481:I486)</f>
        <v>0</v>
      </c>
      <c r="J480" s="324">
        <f t="shared" si="205"/>
        <v>0</v>
      </c>
      <c r="K480" s="324">
        <f t="shared" ref="K480" si="206">SUM(K481:K486)</f>
        <v>0</v>
      </c>
      <c r="M480" s="223"/>
    </row>
    <row r="481" spans="1:13" s="222" customFormat="1" x14ac:dyDescent="0.25">
      <c r="A481" s="409"/>
      <c r="B481" s="410"/>
      <c r="C481" s="418"/>
      <c r="D481" s="373"/>
      <c r="E481" s="412"/>
      <c r="F481" s="406">
        <f t="shared" si="112"/>
        <v>0</v>
      </c>
      <c r="G481" s="400"/>
      <c r="H481" s="406"/>
      <c r="I481" s="406"/>
      <c r="J481" s="406"/>
      <c r="K481" s="408">
        <f t="shared" si="198"/>
        <v>0</v>
      </c>
      <c r="M481" s="223"/>
    </row>
    <row r="482" spans="1:13" s="222" customFormat="1" x14ac:dyDescent="0.25">
      <c r="A482" s="409"/>
      <c r="B482" s="410"/>
      <c r="C482" s="418"/>
      <c r="D482" s="373"/>
      <c r="E482" s="412"/>
      <c r="F482" s="406">
        <f t="shared" si="112"/>
        <v>0</v>
      </c>
      <c r="G482" s="400"/>
      <c r="H482" s="406"/>
      <c r="I482" s="406"/>
      <c r="J482" s="406"/>
      <c r="K482" s="408">
        <f t="shared" si="198"/>
        <v>0</v>
      </c>
      <c r="M482" s="223"/>
    </row>
    <row r="483" spans="1:13" s="222" customFormat="1" x14ac:dyDescent="0.25">
      <c r="A483" s="409"/>
      <c r="B483" s="410"/>
      <c r="C483" s="418"/>
      <c r="D483" s="373"/>
      <c r="E483" s="412"/>
      <c r="F483" s="406">
        <f t="shared" si="112"/>
        <v>0</v>
      </c>
      <c r="G483" s="400"/>
      <c r="H483" s="406"/>
      <c r="I483" s="406"/>
      <c r="J483" s="406"/>
      <c r="K483" s="408">
        <f t="shared" si="198"/>
        <v>0</v>
      </c>
      <c r="M483" s="223"/>
    </row>
    <row r="484" spans="1:13" s="222" customFormat="1" x14ac:dyDescent="0.25">
      <c r="A484" s="409"/>
      <c r="B484" s="410"/>
      <c r="C484" s="418"/>
      <c r="D484" s="373"/>
      <c r="E484" s="412"/>
      <c r="F484" s="406">
        <f t="shared" si="112"/>
        <v>0</v>
      </c>
      <c r="G484" s="400"/>
      <c r="H484" s="406"/>
      <c r="I484" s="406"/>
      <c r="J484" s="406"/>
      <c r="K484" s="408">
        <f t="shared" si="198"/>
        <v>0</v>
      </c>
      <c r="M484" s="223"/>
    </row>
    <row r="485" spans="1:13" s="222" customFormat="1" x14ac:dyDescent="0.25">
      <c r="A485" s="409"/>
      <c r="B485" s="410"/>
      <c r="C485" s="418"/>
      <c r="D485" s="373"/>
      <c r="E485" s="412"/>
      <c r="F485" s="406">
        <f t="shared" si="112"/>
        <v>0</v>
      </c>
      <c r="G485" s="400"/>
      <c r="H485" s="406"/>
      <c r="I485" s="406"/>
      <c r="J485" s="406"/>
      <c r="K485" s="408">
        <f t="shared" si="198"/>
        <v>0</v>
      </c>
      <c r="M485" s="223"/>
    </row>
    <row r="486" spans="1:13" s="222" customFormat="1" x14ac:dyDescent="0.25">
      <c r="A486" s="409"/>
      <c r="B486" s="410"/>
      <c r="C486" s="418"/>
      <c r="D486" s="373"/>
      <c r="E486" s="412"/>
      <c r="F486" s="406">
        <f t="shared" si="112"/>
        <v>0</v>
      </c>
      <c r="G486" s="400"/>
      <c r="H486" s="406"/>
      <c r="I486" s="406"/>
      <c r="J486" s="406"/>
      <c r="K486" s="408">
        <f t="shared" si="198"/>
        <v>0</v>
      </c>
      <c r="M486" s="223"/>
    </row>
    <row r="487" spans="1:13" s="222" customFormat="1" ht="23.25" x14ac:dyDescent="0.25">
      <c r="A487" s="321"/>
      <c r="B487" s="322"/>
      <c r="C487" s="417"/>
      <c r="D487" s="335" t="s">
        <v>592</v>
      </c>
      <c r="E487" s="320"/>
      <c r="F487" s="324">
        <f>F488+F495+F501</f>
        <v>0</v>
      </c>
      <c r="G487" s="325" t="s">
        <v>591</v>
      </c>
      <c r="H487" s="324">
        <f>H488+H495+H501</f>
        <v>0</v>
      </c>
      <c r="I487" s="324">
        <f t="shared" ref="I487:J487" si="207">I488+I495+I501</f>
        <v>0</v>
      </c>
      <c r="J487" s="324">
        <f t="shared" si="207"/>
        <v>0</v>
      </c>
      <c r="K487" s="324">
        <f t="shared" ref="K487" si="208">K488+K495+K501</f>
        <v>0</v>
      </c>
      <c r="M487" s="223"/>
    </row>
    <row r="488" spans="1:13" s="222" customFormat="1" x14ac:dyDescent="0.25">
      <c r="A488" s="413"/>
      <c r="B488" s="414"/>
      <c r="C488" s="419"/>
      <c r="D488" s="404" t="s">
        <v>208</v>
      </c>
      <c r="E488" s="416"/>
      <c r="F488" s="324">
        <f>SUM(F489:F494)</f>
        <v>0</v>
      </c>
      <c r="G488" s="326" t="s">
        <v>593</v>
      </c>
      <c r="H488" s="324">
        <f>SUM(H489:H494)</f>
        <v>0</v>
      </c>
      <c r="I488" s="324">
        <f t="shared" ref="I488:J488" si="209">SUM(I489:I494)</f>
        <v>0</v>
      </c>
      <c r="J488" s="324">
        <f t="shared" si="209"/>
        <v>0</v>
      </c>
      <c r="K488" s="324">
        <f t="shared" ref="K488" si="210">SUM(K489:K494)</f>
        <v>0</v>
      </c>
      <c r="M488" s="223"/>
    </row>
    <row r="489" spans="1:13" s="222" customFormat="1" x14ac:dyDescent="0.25">
      <c r="A489" s="409"/>
      <c r="B489" s="410"/>
      <c r="C489" s="418"/>
      <c r="D489" s="373"/>
      <c r="E489" s="412"/>
      <c r="F489" s="406">
        <f t="shared" si="112"/>
        <v>0</v>
      </c>
      <c r="G489" s="400"/>
      <c r="H489" s="406"/>
      <c r="I489" s="406"/>
      <c r="J489" s="406"/>
      <c r="K489" s="408">
        <f t="shared" ref="K489:K507" si="211">H489+I489+J489</f>
        <v>0</v>
      </c>
      <c r="M489" s="223"/>
    </row>
    <row r="490" spans="1:13" s="222" customFormat="1" x14ac:dyDescent="0.25">
      <c r="A490" s="409"/>
      <c r="B490" s="410"/>
      <c r="C490" s="418"/>
      <c r="D490" s="373"/>
      <c r="E490" s="412"/>
      <c r="F490" s="406">
        <f t="shared" si="112"/>
        <v>0</v>
      </c>
      <c r="G490" s="400"/>
      <c r="H490" s="406"/>
      <c r="I490" s="406"/>
      <c r="J490" s="406"/>
      <c r="K490" s="408">
        <f t="shared" si="211"/>
        <v>0</v>
      </c>
      <c r="M490" s="223"/>
    </row>
    <row r="491" spans="1:13" s="222" customFormat="1" x14ac:dyDescent="0.25">
      <c r="A491" s="409"/>
      <c r="B491" s="410"/>
      <c r="C491" s="418"/>
      <c r="D491" s="373"/>
      <c r="E491" s="412"/>
      <c r="F491" s="406">
        <f t="shared" si="112"/>
        <v>0</v>
      </c>
      <c r="G491" s="400"/>
      <c r="H491" s="406"/>
      <c r="I491" s="406"/>
      <c r="J491" s="406"/>
      <c r="K491" s="408">
        <f t="shared" si="211"/>
        <v>0</v>
      </c>
      <c r="M491" s="223"/>
    </row>
    <row r="492" spans="1:13" s="222" customFormat="1" x14ac:dyDescent="0.25">
      <c r="A492" s="409"/>
      <c r="B492" s="410"/>
      <c r="C492" s="418"/>
      <c r="D492" s="373"/>
      <c r="E492" s="412"/>
      <c r="F492" s="406">
        <f t="shared" si="112"/>
        <v>0</v>
      </c>
      <c r="G492" s="400"/>
      <c r="H492" s="406"/>
      <c r="I492" s="406"/>
      <c r="J492" s="406"/>
      <c r="K492" s="408">
        <f t="shared" si="211"/>
        <v>0</v>
      </c>
      <c r="M492" s="223"/>
    </row>
    <row r="493" spans="1:13" s="222" customFormat="1" x14ac:dyDescent="0.25">
      <c r="A493" s="409"/>
      <c r="B493" s="410"/>
      <c r="C493" s="418"/>
      <c r="D493" s="373"/>
      <c r="E493" s="412"/>
      <c r="F493" s="406">
        <f t="shared" si="112"/>
        <v>0</v>
      </c>
      <c r="G493" s="400"/>
      <c r="H493" s="406"/>
      <c r="I493" s="406"/>
      <c r="J493" s="406"/>
      <c r="K493" s="408">
        <f t="shared" si="211"/>
        <v>0</v>
      </c>
      <c r="M493" s="223"/>
    </row>
    <row r="494" spans="1:13" s="222" customFormat="1" x14ac:dyDescent="0.25">
      <c r="A494" s="409"/>
      <c r="B494" s="410"/>
      <c r="C494" s="418"/>
      <c r="D494" s="373"/>
      <c r="E494" s="412"/>
      <c r="F494" s="406">
        <f t="shared" si="112"/>
        <v>0</v>
      </c>
      <c r="G494" s="400"/>
      <c r="H494" s="406"/>
      <c r="I494" s="406"/>
      <c r="J494" s="406"/>
      <c r="K494" s="408">
        <f t="shared" si="211"/>
        <v>0</v>
      </c>
      <c r="M494" s="223"/>
    </row>
    <row r="495" spans="1:13" s="222" customFormat="1" x14ac:dyDescent="0.25">
      <c r="A495" s="413"/>
      <c r="B495" s="414"/>
      <c r="C495" s="419"/>
      <c r="D495" s="404" t="s">
        <v>254</v>
      </c>
      <c r="E495" s="416"/>
      <c r="F495" s="324">
        <f>SUM(F496:F500)</f>
        <v>0</v>
      </c>
      <c r="G495" s="326" t="s">
        <v>594</v>
      </c>
      <c r="H495" s="324">
        <f>SUM(H496:H500)</f>
        <v>0</v>
      </c>
      <c r="I495" s="324">
        <f t="shared" ref="I495:J495" si="212">SUM(I496:I500)</f>
        <v>0</v>
      </c>
      <c r="J495" s="324">
        <f t="shared" si="212"/>
        <v>0</v>
      </c>
      <c r="K495" s="324">
        <f t="shared" ref="K495" si="213">SUM(K496:K500)</f>
        <v>0</v>
      </c>
      <c r="M495" s="223"/>
    </row>
    <row r="496" spans="1:13" s="222" customFormat="1" x14ac:dyDescent="0.25">
      <c r="A496" s="409"/>
      <c r="B496" s="410"/>
      <c r="C496" s="418"/>
      <c r="D496" s="373"/>
      <c r="E496" s="412"/>
      <c r="F496" s="406">
        <f t="shared" si="112"/>
        <v>0</v>
      </c>
      <c r="G496" s="400"/>
      <c r="H496" s="406"/>
      <c r="I496" s="406"/>
      <c r="J496" s="406"/>
      <c r="K496" s="408">
        <f t="shared" si="211"/>
        <v>0</v>
      </c>
      <c r="M496" s="223"/>
    </row>
    <row r="497" spans="1:13" s="222" customFormat="1" x14ac:dyDescent="0.25">
      <c r="A497" s="409"/>
      <c r="B497" s="410"/>
      <c r="C497" s="418"/>
      <c r="D497" s="373"/>
      <c r="E497" s="412"/>
      <c r="F497" s="406">
        <f t="shared" si="112"/>
        <v>0</v>
      </c>
      <c r="G497" s="400"/>
      <c r="H497" s="406"/>
      <c r="I497" s="406"/>
      <c r="J497" s="406"/>
      <c r="K497" s="408">
        <f t="shared" si="211"/>
        <v>0</v>
      </c>
      <c r="M497" s="223"/>
    </row>
    <row r="498" spans="1:13" s="222" customFormat="1" x14ac:dyDescent="0.25">
      <c r="A498" s="409"/>
      <c r="B498" s="410"/>
      <c r="C498" s="418"/>
      <c r="D498" s="373"/>
      <c r="E498" s="412"/>
      <c r="F498" s="406">
        <f t="shared" si="112"/>
        <v>0</v>
      </c>
      <c r="G498" s="400"/>
      <c r="H498" s="406"/>
      <c r="I498" s="406"/>
      <c r="J498" s="406"/>
      <c r="K498" s="408">
        <f t="shared" si="211"/>
        <v>0</v>
      </c>
      <c r="M498" s="223"/>
    </row>
    <row r="499" spans="1:13" s="222" customFormat="1" x14ac:dyDescent="0.25">
      <c r="A499" s="409"/>
      <c r="B499" s="410"/>
      <c r="C499" s="418"/>
      <c r="D499" s="373"/>
      <c r="E499" s="412"/>
      <c r="F499" s="406">
        <f t="shared" si="112"/>
        <v>0</v>
      </c>
      <c r="G499" s="400"/>
      <c r="H499" s="406"/>
      <c r="I499" s="406"/>
      <c r="J499" s="406"/>
      <c r="K499" s="408">
        <f t="shared" si="211"/>
        <v>0</v>
      </c>
      <c r="M499" s="223"/>
    </row>
    <row r="500" spans="1:13" s="222" customFormat="1" x14ac:dyDescent="0.25">
      <c r="A500" s="409"/>
      <c r="B500" s="410"/>
      <c r="C500" s="418"/>
      <c r="D500" s="373"/>
      <c r="E500" s="412"/>
      <c r="F500" s="406">
        <f t="shared" si="112"/>
        <v>0</v>
      </c>
      <c r="G500" s="400"/>
      <c r="H500" s="406"/>
      <c r="I500" s="406"/>
      <c r="J500" s="406"/>
      <c r="K500" s="408">
        <f t="shared" si="211"/>
        <v>0</v>
      </c>
      <c r="M500" s="223"/>
    </row>
    <row r="501" spans="1:13" s="222" customFormat="1" x14ac:dyDescent="0.25">
      <c r="A501" s="413"/>
      <c r="B501" s="414"/>
      <c r="C501" s="419"/>
      <c r="D501" s="404" t="s">
        <v>262</v>
      </c>
      <c r="E501" s="416"/>
      <c r="F501" s="324">
        <f>SUM(F502:F507)</f>
        <v>0</v>
      </c>
      <c r="G501" s="326" t="s">
        <v>595</v>
      </c>
      <c r="H501" s="324">
        <f>SUM(H502:H507)</f>
        <v>0</v>
      </c>
      <c r="I501" s="324">
        <f t="shared" ref="I501:J501" si="214">SUM(I502:I507)</f>
        <v>0</v>
      </c>
      <c r="J501" s="324">
        <f t="shared" si="214"/>
        <v>0</v>
      </c>
      <c r="K501" s="324">
        <f t="shared" ref="K501" si="215">SUM(K502:K507)</f>
        <v>0</v>
      </c>
      <c r="M501" s="223"/>
    </row>
    <row r="502" spans="1:13" s="222" customFormat="1" x14ac:dyDescent="0.25">
      <c r="A502" s="409"/>
      <c r="B502" s="410"/>
      <c r="C502" s="418"/>
      <c r="D502" s="373"/>
      <c r="E502" s="412"/>
      <c r="F502" s="406">
        <f t="shared" si="112"/>
        <v>0</v>
      </c>
      <c r="G502" s="400"/>
      <c r="H502" s="406"/>
      <c r="I502" s="406"/>
      <c r="J502" s="406"/>
      <c r="K502" s="408">
        <f t="shared" si="211"/>
        <v>0</v>
      </c>
      <c r="M502" s="223"/>
    </row>
    <row r="503" spans="1:13" s="222" customFormat="1" x14ac:dyDescent="0.25">
      <c r="A503" s="409"/>
      <c r="B503" s="410"/>
      <c r="C503" s="418"/>
      <c r="D503" s="373"/>
      <c r="E503" s="412"/>
      <c r="F503" s="406">
        <f t="shared" si="112"/>
        <v>0</v>
      </c>
      <c r="G503" s="400"/>
      <c r="H503" s="406"/>
      <c r="I503" s="406"/>
      <c r="J503" s="406"/>
      <c r="K503" s="408">
        <f t="shared" si="211"/>
        <v>0</v>
      </c>
      <c r="M503" s="223"/>
    </row>
    <row r="504" spans="1:13" s="222" customFormat="1" x14ac:dyDescent="0.25">
      <c r="A504" s="409"/>
      <c r="B504" s="410"/>
      <c r="C504" s="418"/>
      <c r="D504" s="373"/>
      <c r="E504" s="412"/>
      <c r="F504" s="406">
        <f t="shared" si="112"/>
        <v>0</v>
      </c>
      <c r="G504" s="400"/>
      <c r="H504" s="406"/>
      <c r="I504" s="406"/>
      <c r="J504" s="406"/>
      <c r="K504" s="408">
        <f t="shared" si="211"/>
        <v>0</v>
      </c>
      <c r="M504" s="223"/>
    </row>
    <row r="505" spans="1:13" s="222" customFormat="1" x14ac:dyDescent="0.25">
      <c r="A505" s="409"/>
      <c r="B505" s="410"/>
      <c r="C505" s="418"/>
      <c r="D505" s="373"/>
      <c r="E505" s="412"/>
      <c r="F505" s="406">
        <f t="shared" si="112"/>
        <v>0</v>
      </c>
      <c r="G505" s="400"/>
      <c r="H505" s="406"/>
      <c r="I505" s="406"/>
      <c r="J505" s="406"/>
      <c r="K505" s="408">
        <f t="shared" si="211"/>
        <v>0</v>
      </c>
      <c r="M505" s="223"/>
    </row>
    <row r="506" spans="1:13" s="222" customFormat="1" x14ac:dyDescent="0.25">
      <c r="A506" s="409"/>
      <c r="B506" s="410"/>
      <c r="C506" s="418"/>
      <c r="D506" s="373"/>
      <c r="E506" s="412"/>
      <c r="F506" s="406">
        <f t="shared" si="112"/>
        <v>0</v>
      </c>
      <c r="G506" s="400"/>
      <c r="H506" s="406"/>
      <c r="I506" s="406"/>
      <c r="J506" s="406"/>
      <c r="K506" s="408">
        <f t="shared" si="211"/>
        <v>0</v>
      </c>
      <c r="M506" s="223"/>
    </row>
    <row r="507" spans="1:13" s="222" customFormat="1" x14ac:dyDescent="0.25">
      <c r="A507" s="409"/>
      <c r="B507" s="410"/>
      <c r="C507" s="418"/>
      <c r="D507" s="373"/>
      <c r="E507" s="412"/>
      <c r="F507" s="406">
        <f t="shared" si="112"/>
        <v>0</v>
      </c>
      <c r="G507" s="400"/>
      <c r="H507" s="406"/>
      <c r="I507" s="406"/>
      <c r="J507" s="406"/>
      <c r="K507" s="408">
        <f t="shared" si="211"/>
        <v>0</v>
      </c>
      <c r="M507" s="223"/>
    </row>
    <row r="508" spans="1:13" ht="31.5" customHeight="1" thickBot="1" x14ac:dyDescent="0.3">
      <c r="A508" s="250"/>
      <c r="B508" s="251"/>
      <c r="C508" s="251"/>
      <c r="D508" s="252" t="s">
        <v>324</v>
      </c>
      <c r="E508" s="253"/>
      <c r="F508" s="254">
        <f>F13+F140</f>
        <v>75500000</v>
      </c>
      <c r="G508" s="253"/>
      <c r="H508" s="254">
        <f>H13+H140</f>
        <v>1200000</v>
      </c>
      <c r="I508" s="254">
        <f t="shared" ref="I508:J508" si="216">I13+I140</f>
        <v>74300000</v>
      </c>
      <c r="J508" s="254">
        <f t="shared" si="216"/>
        <v>0</v>
      </c>
      <c r="K508" s="254">
        <f t="shared" ref="K508" si="217">K13+K140</f>
        <v>75500000</v>
      </c>
    </row>
    <row r="509" spans="1:13" x14ac:dyDescent="0.25">
      <c r="H509" s="135"/>
      <c r="J509" s="135"/>
    </row>
    <row r="510" spans="1:13" x14ac:dyDescent="0.25">
      <c r="K510" s="135"/>
    </row>
    <row r="511" spans="1:13" x14ac:dyDescent="0.25">
      <c r="K511" s="135"/>
    </row>
    <row r="512" spans="1:13" x14ac:dyDescent="0.25">
      <c r="A512" s="1" t="s">
        <v>555</v>
      </c>
    </row>
    <row r="515" spans="1:1" x14ac:dyDescent="0.25">
      <c r="A515" s="1" t="s">
        <v>338</v>
      </c>
    </row>
  </sheetData>
  <autoFilter ref="A10:K508">
    <filterColumn colId="1" showButton="0"/>
  </autoFilter>
  <mergeCells count="22">
    <mergeCell ref="A9:C9"/>
    <mergeCell ref="D9:K9"/>
    <mergeCell ref="D10:D11"/>
    <mergeCell ref="E10:E11"/>
    <mergeCell ref="F10:F11"/>
    <mergeCell ref="H10:H11"/>
    <mergeCell ref="I10:I11"/>
    <mergeCell ref="J10:J11"/>
    <mergeCell ref="K10:K11"/>
    <mergeCell ref="A10:A11"/>
    <mergeCell ref="B10:C10"/>
    <mergeCell ref="G10:G11"/>
    <mergeCell ref="D7:K7"/>
    <mergeCell ref="D8:K8"/>
    <mergeCell ref="A8:C8"/>
    <mergeCell ref="A6:C6"/>
    <mergeCell ref="A7:C7"/>
    <mergeCell ref="A2:K2"/>
    <mergeCell ref="A3:K3"/>
    <mergeCell ref="D4:K4"/>
    <mergeCell ref="D5:K5"/>
    <mergeCell ref="D6:K6"/>
  </mergeCells>
  <dataValidations count="3">
    <dataValidation type="custom" allowBlank="1" showInputMessage="1" showErrorMessage="1" sqref="M78:XFD78 M107:XFD107 M124:XFD130 M140:XFD140 M263:XFD263 P59:XFD64 M42:XFD42 M85:XFD87 M508:XFD508 M12:XFD15 M59:N64 A12:K18 A24:K24 A33:K33 A42:K43 A49:K49 A58:K59 A65:K65 A70:K71 A78:K81 A88:K88 A97:K97 A106:K110 A117:K117 A124:K124 A140:K143 B150:K150 B157:K157 B165:K167 B175:K175 B183:K183 B193:K193 B201:K201 B210:K210 B220:K220 B226:K227 B233:K233 B238:K238 B245:K245 B252:K252 B263:K265 B271:K271 B278:K278 B284 D508:K508 B291:K293 B299:K299 B305:K305 B311:K311 B317:K317 B323:K324 B330:K330 B337:K338 B345:K345 B351:K353 B359:K359 B365:K365 B372:K373 B379:K379 B385:K385 B392:K393 B399:K399 B405:K405 B411:K412 B455:K455 B465:K465 B473:K473 B480:K480 B487:K488 B495:K495 B501:K501 E288:E291 F284:H291 J284:K291 I284 I288:I291">
      <formula1>"."</formula1>
    </dataValidation>
    <dataValidation type="custom" allowBlank="1" showInputMessage="1" showErrorMessage="1" sqref="A130:K133">
      <formula1>"-"</formula1>
    </dataValidation>
    <dataValidation type="custom" allowBlank="1" showInputMessage="1" showErrorMessage="1" sqref="B419:K419 B426:K426 B433:K434 B440:K440 B446:K447">
      <formula1>","</formula1>
    </dataValidation>
  </dataValidations>
  <pageMargins left="2.11" right="0.23" top="0.43" bottom="0.32" header="0.46" footer="0.16"/>
  <pageSetup paperSize="5" scale="9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Q210"/>
  <sheetViews>
    <sheetView tabSelected="1" topLeftCell="A198" zoomScaleNormal="100" workbookViewId="0">
      <selection activeCell="H201" sqref="H201"/>
    </sheetView>
  </sheetViews>
  <sheetFormatPr baseColWidth="10" defaultColWidth="11.42578125" defaultRowHeight="15" x14ac:dyDescent="0.25"/>
  <cols>
    <col min="1" max="1" width="22.85546875" style="1" customWidth="1"/>
    <col min="2" max="2" width="39.140625" style="1" customWidth="1"/>
    <col min="3" max="3" width="13.85546875" style="1" customWidth="1"/>
    <col min="4" max="4" width="16.140625" style="1" customWidth="1"/>
    <col min="5" max="5" width="12.5703125" style="1" customWidth="1"/>
    <col min="6" max="6" width="12.42578125" style="1" customWidth="1"/>
    <col min="7" max="7" width="14.42578125" style="1" bestFit="1" customWidth="1"/>
    <col min="8" max="8" width="11.42578125" style="1"/>
    <col min="9" max="9" width="11.7109375" style="1" bestFit="1" customWidth="1"/>
    <col min="10" max="10" width="11.42578125" style="1"/>
    <col min="11" max="11" width="10.5703125" style="1" customWidth="1"/>
    <col min="12" max="16" width="11.42578125" style="1"/>
    <col min="17" max="17" width="37.85546875" style="1" customWidth="1"/>
    <col min="18" max="16384" width="11.42578125" style="1"/>
  </cols>
  <sheetData>
    <row r="1" spans="1:15" ht="18" customHeight="1" x14ac:dyDescent="0.25">
      <c r="A1" s="501" t="str">
        <f>'DATOS COLEGIO'!C22</f>
        <v>COLEGIO LUIS CARLOS GALÁN SARMIENTO</v>
      </c>
      <c r="B1" s="501"/>
      <c r="C1" s="501"/>
      <c r="D1" s="501"/>
      <c r="E1" s="501"/>
      <c r="F1" s="501"/>
      <c r="G1" s="42"/>
      <c r="H1" s="10"/>
      <c r="I1" s="10"/>
      <c r="J1" s="11"/>
    </row>
    <row r="2" spans="1:15" ht="12.75" customHeight="1" x14ac:dyDescent="0.25">
      <c r="A2" s="502" t="str">
        <f>'DATOS COLEGIO'!C24</f>
        <v>SUAITA - SANTANDER</v>
      </c>
      <c r="B2" s="502"/>
      <c r="C2" s="502"/>
      <c r="D2" s="502"/>
      <c r="E2" s="502"/>
      <c r="F2" s="502"/>
      <c r="G2" s="10"/>
      <c r="H2" s="10"/>
      <c r="I2" s="10"/>
      <c r="J2" s="10"/>
    </row>
    <row r="3" spans="1:15" ht="15" customHeight="1" x14ac:dyDescent="0.25">
      <c r="A3" s="502" t="str">
        <f>'DATOS COLEGIO'!C30</f>
        <v>ACUERDO No. 07</v>
      </c>
      <c r="B3" s="502"/>
      <c r="C3" s="502"/>
      <c r="D3" s="502"/>
      <c r="E3" s="502"/>
      <c r="F3" s="502"/>
      <c r="G3" s="10"/>
      <c r="H3" s="10"/>
      <c r="I3" s="10"/>
      <c r="J3" s="10"/>
    </row>
    <row r="4" spans="1:15" ht="14.25" customHeight="1" x14ac:dyDescent="0.25">
      <c r="A4" s="504" t="str">
        <f>'DATOS COLEGIO'!C31</f>
        <v>Noviembre 17 de 2020</v>
      </c>
      <c r="B4" s="502"/>
      <c r="C4" s="502"/>
      <c r="D4" s="502"/>
      <c r="E4" s="502"/>
      <c r="F4" s="502"/>
      <c r="G4" s="10"/>
      <c r="H4" s="10"/>
      <c r="I4" s="10"/>
      <c r="J4" s="10"/>
    </row>
    <row r="5" spans="1:15" ht="53.25" customHeight="1" x14ac:dyDescent="0.25">
      <c r="A5" s="503" t="s">
        <v>361</v>
      </c>
      <c r="B5" s="503"/>
      <c r="C5" s="503"/>
      <c r="D5" s="503"/>
      <c r="E5" s="503"/>
      <c r="F5" s="503"/>
      <c r="G5" s="13"/>
      <c r="H5" s="13"/>
      <c r="I5" s="13"/>
      <c r="J5" s="13"/>
    </row>
    <row r="6" spans="1:15" x14ac:dyDescent="0.25">
      <c r="A6" s="14"/>
    </row>
    <row r="7" spans="1:15" ht="28.5" customHeight="1" x14ac:dyDescent="0.25">
      <c r="A7" s="502" t="s">
        <v>31</v>
      </c>
      <c r="B7" s="502"/>
      <c r="C7" s="502"/>
      <c r="D7" s="502"/>
      <c r="E7" s="502"/>
      <c r="F7" s="502"/>
      <c r="G7" s="11"/>
      <c r="H7" s="11"/>
      <c r="I7" s="10"/>
      <c r="J7" s="10"/>
    </row>
    <row r="8" spans="1:15" x14ac:dyDescent="0.25">
      <c r="A8" s="14"/>
    </row>
    <row r="9" spans="1:15" ht="30" customHeight="1" x14ac:dyDescent="0.25">
      <c r="A9" s="501" t="s">
        <v>32</v>
      </c>
      <c r="B9" s="501"/>
      <c r="C9" s="501"/>
      <c r="D9" s="501"/>
      <c r="E9" s="501"/>
      <c r="F9" s="501"/>
      <c r="G9" s="11"/>
      <c r="H9" s="11"/>
      <c r="I9" s="10"/>
      <c r="J9" s="10"/>
    </row>
    <row r="10" spans="1:15" x14ac:dyDescent="0.25">
      <c r="A10" s="12"/>
    </row>
    <row r="11" spans="1:15" ht="64.5" customHeight="1" x14ac:dyDescent="0.25">
      <c r="A11" s="505" t="s">
        <v>33</v>
      </c>
      <c r="B11" s="505"/>
      <c r="C11" s="505"/>
      <c r="D11" s="505"/>
      <c r="E11" s="505"/>
      <c r="F11" s="505"/>
      <c r="G11" s="13"/>
      <c r="H11" s="13"/>
      <c r="I11" s="13"/>
      <c r="J11" s="506" t="s">
        <v>34</v>
      </c>
      <c r="K11" s="506"/>
      <c r="L11" s="506"/>
      <c r="M11" s="506"/>
      <c r="N11" s="506"/>
      <c r="O11" s="506"/>
    </row>
    <row r="12" spans="1:15" ht="96.75" customHeight="1" x14ac:dyDescent="0.25">
      <c r="A12" s="505" t="s">
        <v>35</v>
      </c>
      <c r="B12" s="505"/>
      <c r="C12" s="505"/>
      <c r="D12" s="505"/>
      <c r="E12" s="505"/>
      <c r="F12" s="505"/>
      <c r="G12" s="13"/>
      <c r="H12" s="13"/>
      <c r="I12" s="13"/>
      <c r="J12" s="13"/>
    </row>
    <row r="13" spans="1:15" ht="79.5" customHeight="1" x14ac:dyDescent="0.25">
      <c r="A13" s="505" t="s">
        <v>36</v>
      </c>
      <c r="B13" s="505"/>
      <c r="C13" s="505"/>
      <c r="D13" s="505"/>
      <c r="E13" s="505"/>
      <c r="F13" s="505"/>
      <c r="G13" s="13"/>
      <c r="H13" s="13"/>
      <c r="I13" s="13"/>
      <c r="J13" s="13"/>
    </row>
    <row r="14" spans="1:15" ht="73.5" customHeight="1" x14ac:dyDescent="0.25">
      <c r="A14" s="505" t="s">
        <v>37</v>
      </c>
      <c r="B14" s="505"/>
      <c r="C14" s="505"/>
      <c r="D14" s="505"/>
      <c r="E14" s="505"/>
      <c r="F14" s="505"/>
      <c r="G14" s="13"/>
      <c r="H14" s="13"/>
      <c r="I14" s="13"/>
      <c r="J14" s="13"/>
    </row>
    <row r="15" spans="1:15" ht="91.5" customHeight="1" x14ac:dyDescent="0.25">
      <c r="A15" s="505" t="s">
        <v>38</v>
      </c>
      <c r="B15" s="505"/>
      <c r="C15" s="505"/>
      <c r="D15" s="505"/>
      <c r="E15" s="505"/>
      <c r="F15" s="505"/>
      <c r="G15" s="13"/>
      <c r="H15" s="13"/>
      <c r="I15" s="13"/>
      <c r="J15" s="13"/>
    </row>
    <row r="16" spans="1:15" ht="88.5" customHeight="1" x14ac:dyDescent="0.25">
      <c r="A16" s="505" t="s">
        <v>39</v>
      </c>
      <c r="B16" s="505"/>
      <c r="C16" s="505"/>
      <c r="D16" s="505"/>
      <c r="E16" s="505"/>
      <c r="F16" s="505"/>
      <c r="G16" s="13"/>
      <c r="H16" s="13"/>
      <c r="I16" s="13"/>
      <c r="J16" s="13"/>
    </row>
    <row r="17" spans="1:15" x14ac:dyDescent="0.25">
      <c r="A17" s="502" t="s">
        <v>40</v>
      </c>
      <c r="B17" s="502"/>
      <c r="C17" s="502"/>
      <c r="D17" s="502"/>
      <c r="E17" s="502"/>
      <c r="F17" s="502"/>
    </row>
    <row r="18" spans="1:15" x14ac:dyDescent="0.25">
      <c r="A18" s="502"/>
      <c r="B18" s="502"/>
      <c r="C18" s="502"/>
      <c r="D18" s="502"/>
      <c r="E18" s="502"/>
      <c r="F18" s="502"/>
      <c r="G18" s="10"/>
      <c r="H18" s="10"/>
      <c r="I18" s="10"/>
      <c r="J18" s="10"/>
    </row>
    <row r="19" spans="1:15" x14ac:dyDescent="0.25">
      <c r="A19" s="12"/>
    </row>
    <row r="20" spans="1:15" ht="84.75" customHeight="1" x14ac:dyDescent="0.25">
      <c r="A20" s="507" t="s">
        <v>41</v>
      </c>
      <c r="B20" s="507"/>
      <c r="C20" s="507"/>
      <c r="D20" s="507"/>
      <c r="E20" s="507"/>
      <c r="F20" s="507"/>
      <c r="G20" s="11"/>
      <c r="H20" s="11"/>
      <c r="I20" s="11"/>
      <c r="J20" s="11"/>
    </row>
    <row r="21" spans="1:15" x14ac:dyDescent="0.25">
      <c r="A21" s="15"/>
    </row>
    <row r="22" spans="1:15" ht="53.25" customHeight="1" x14ac:dyDescent="0.25">
      <c r="A22" s="507" t="s">
        <v>767</v>
      </c>
      <c r="B22" s="507"/>
      <c r="C22" s="507"/>
      <c r="D22" s="507"/>
      <c r="E22" s="507"/>
      <c r="F22" s="507"/>
      <c r="G22" s="11"/>
      <c r="H22" s="11"/>
      <c r="I22" s="11"/>
      <c r="J22" s="11"/>
    </row>
    <row r="24" spans="1:15" ht="34.5" customHeight="1" thickBot="1" x14ac:dyDescent="0.3">
      <c r="A24" s="16" t="s">
        <v>42</v>
      </c>
      <c r="B24" s="17" t="s">
        <v>43</v>
      </c>
      <c r="C24" s="18" t="s">
        <v>44</v>
      </c>
      <c r="D24" s="19" t="s">
        <v>45</v>
      </c>
    </row>
    <row r="25" spans="1:15" ht="27" customHeight="1" thickBot="1" x14ac:dyDescent="0.3">
      <c r="A25" s="195">
        <v>1</v>
      </c>
      <c r="B25" s="196" t="s">
        <v>494</v>
      </c>
      <c r="C25" s="281"/>
      <c r="D25" s="273">
        <f>D26+D44</f>
        <v>75500000</v>
      </c>
    </row>
    <row r="26" spans="1:15" x14ac:dyDescent="0.25">
      <c r="A26" s="195" t="s">
        <v>495</v>
      </c>
      <c r="B26" s="196" t="s">
        <v>46</v>
      </c>
      <c r="C26" s="282"/>
      <c r="D26" s="274">
        <f>D27</f>
        <v>75500000</v>
      </c>
    </row>
    <row r="27" spans="1:15" x14ac:dyDescent="0.25">
      <c r="A27" s="195" t="s">
        <v>496</v>
      </c>
      <c r="B27" s="196" t="s">
        <v>497</v>
      </c>
      <c r="C27" s="276"/>
      <c r="D27" s="275">
        <f>D28+D36</f>
        <v>75500000</v>
      </c>
      <c r="I27" s="21" t="s">
        <v>47</v>
      </c>
      <c r="J27" s="21"/>
      <c r="K27" s="21"/>
      <c r="L27" s="21"/>
      <c r="M27" s="21"/>
      <c r="N27" s="21"/>
      <c r="O27" s="21"/>
    </row>
    <row r="28" spans="1:15" x14ac:dyDescent="0.25">
      <c r="A28" s="195" t="s">
        <v>498</v>
      </c>
      <c r="B28" s="196" t="s">
        <v>499</v>
      </c>
      <c r="C28" s="276"/>
      <c r="D28" s="275">
        <f>C29</f>
        <v>1200000</v>
      </c>
      <c r="I28" s="21" t="s">
        <v>48</v>
      </c>
      <c r="J28" s="21"/>
      <c r="K28" s="21"/>
      <c r="L28" s="21"/>
      <c r="M28" s="21"/>
      <c r="N28" s="21"/>
      <c r="O28" s="21"/>
    </row>
    <row r="29" spans="1:15" x14ac:dyDescent="0.25">
      <c r="A29" s="199" t="s">
        <v>500</v>
      </c>
      <c r="B29" s="200" t="s">
        <v>501</v>
      </c>
      <c r="C29" s="275">
        <f>+C30</f>
        <v>1200000</v>
      </c>
      <c r="D29" s="275"/>
      <c r="I29" s="21" t="s">
        <v>49</v>
      </c>
      <c r="J29" s="21"/>
      <c r="K29" s="21"/>
      <c r="L29" s="21"/>
      <c r="M29" s="21"/>
      <c r="N29" s="21"/>
      <c r="O29" s="21"/>
    </row>
    <row r="30" spans="1:15" x14ac:dyDescent="0.25">
      <c r="A30" s="199" t="s">
        <v>502</v>
      </c>
      <c r="B30" s="200" t="s">
        <v>492</v>
      </c>
      <c r="C30" s="269">
        <f>SUM(C31:C35)</f>
        <v>1200000</v>
      </c>
      <c r="D30" s="276"/>
      <c r="I30" s="21" t="s">
        <v>50</v>
      </c>
      <c r="J30" s="21"/>
      <c r="K30" s="21"/>
      <c r="L30" s="21"/>
      <c r="M30" s="21"/>
      <c r="N30" s="21"/>
      <c r="O30" s="21"/>
    </row>
    <row r="31" spans="1:15" x14ac:dyDescent="0.25">
      <c r="A31" s="199" t="s">
        <v>675</v>
      </c>
      <c r="B31" s="200" t="s">
        <v>680</v>
      </c>
      <c r="C31" s="20"/>
      <c r="D31" s="276"/>
      <c r="I31" s="21"/>
      <c r="J31" s="21"/>
      <c r="K31" s="21"/>
      <c r="L31" s="21"/>
      <c r="M31" s="21"/>
      <c r="N31" s="21"/>
      <c r="O31" s="21"/>
    </row>
    <row r="32" spans="1:15" x14ac:dyDescent="0.25">
      <c r="A32" s="199" t="s">
        <v>676</v>
      </c>
      <c r="B32" s="200" t="s">
        <v>640</v>
      </c>
      <c r="C32" s="20">
        <v>1200000</v>
      </c>
      <c r="D32" s="276"/>
      <c r="I32" s="21"/>
      <c r="J32" s="21"/>
      <c r="K32" s="21"/>
      <c r="L32" s="21"/>
      <c r="M32" s="21"/>
      <c r="N32" s="21"/>
      <c r="O32" s="21"/>
    </row>
    <row r="33" spans="1:15" x14ac:dyDescent="0.25">
      <c r="A33" s="199" t="s">
        <v>677</v>
      </c>
      <c r="B33" s="200" t="s">
        <v>681</v>
      </c>
      <c r="C33" s="20"/>
      <c r="D33" s="276"/>
      <c r="I33" s="21"/>
      <c r="J33" s="21"/>
      <c r="K33" s="21"/>
      <c r="L33" s="21"/>
      <c r="M33" s="21"/>
      <c r="N33" s="21"/>
      <c r="O33" s="21"/>
    </row>
    <row r="34" spans="1:15" x14ac:dyDescent="0.25">
      <c r="A34" s="199" t="s">
        <v>678</v>
      </c>
      <c r="B34" s="200" t="s">
        <v>682</v>
      </c>
      <c r="C34" s="20"/>
      <c r="D34" s="276"/>
      <c r="I34" s="21"/>
      <c r="J34" s="21"/>
      <c r="K34" s="21"/>
      <c r="L34" s="21"/>
      <c r="M34" s="21"/>
      <c r="N34" s="21"/>
      <c r="O34" s="21"/>
    </row>
    <row r="35" spans="1:15" x14ac:dyDescent="0.25">
      <c r="A35" s="199" t="s">
        <v>679</v>
      </c>
      <c r="B35" s="200" t="s">
        <v>309</v>
      </c>
      <c r="C35" s="20"/>
      <c r="D35" s="276"/>
      <c r="I35" s="21"/>
      <c r="J35" s="21"/>
      <c r="K35" s="21"/>
      <c r="L35" s="21"/>
      <c r="M35" s="21"/>
      <c r="N35" s="21"/>
      <c r="O35" s="21"/>
    </row>
    <row r="36" spans="1:15" x14ac:dyDescent="0.25">
      <c r="A36" s="195" t="s">
        <v>503</v>
      </c>
      <c r="B36" s="196" t="s">
        <v>504</v>
      </c>
      <c r="C36" s="276"/>
      <c r="D36" s="275">
        <f>C37+C41+C42</f>
        <v>74300000</v>
      </c>
      <c r="I36" s="21" t="s">
        <v>51</v>
      </c>
      <c r="J36" s="21"/>
      <c r="K36" s="21"/>
      <c r="L36" s="21"/>
      <c r="M36" s="21"/>
      <c r="N36" s="21"/>
      <c r="O36" s="21"/>
    </row>
    <row r="37" spans="1:15" x14ac:dyDescent="0.25">
      <c r="A37" s="199" t="s">
        <v>505</v>
      </c>
      <c r="B37" s="200" t="s">
        <v>54</v>
      </c>
      <c r="C37" s="275">
        <f>+C38</f>
        <v>74300000</v>
      </c>
      <c r="D37" s="276"/>
    </row>
    <row r="38" spans="1:15" x14ac:dyDescent="0.25">
      <c r="A38" s="199" t="s">
        <v>506</v>
      </c>
      <c r="B38" s="200" t="s">
        <v>507</v>
      </c>
      <c r="C38" s="275">
        <f>+C39</f>
        <v>74300000</v>
      </c>
      <c r="D38" s="276"/>
      <c r="E38" s="9"/>
      <c r="I38" s="21" t="s">
        <v>52</v>
      </c>
      <c r="J38" s="22"/>
      <c r="K38" s="22"/>
      <c r="L38" s="22"/>
      <c r="M38" s="22"/>
      <c r="N38" s="22"/>
      <c r="O38" s="22"/>
    </row>
    <row r="39" spans="1:15" x14ac:dyDescent="0.25">
      <c r="A39" s="199" t="s">
        <v>508</v>
      </c>
      <c r="B39" s="200" t="s">
        <v>509</v>
      </c>
      <c r="C39" s="275">
        <f>+C40</f>
        <v>74300000</v>
      </c>
      <c r="D39" s="276"/>
      <c r="I39" s="21" t="s">
        <v>53</v>
      </c>
      <c r="J39" s="22"/>
      <c r="K39" s="22"/>
      <c r="L39" s="22"/>
      <c r="M39" s="22"/>
      <c r="N39" s="22"/>
      <c r="O39" s="22"/>
    </row>
    <row r="40" spans="1:15" x14ac:dyDescent="0.25">
      <c r="A40" s="199" t="s">
        <v>510</v>
      </c>
      <c r="B40" s="200" t="s">
        <v>511</v>
      </c>
      <c r="C40" s="20">
        <v>74300000</v>
      </c>
      <c r="D40" s="275"/>
    </row>
    <row r="41" spans="1:15" ht="23.25" x14ac:dyDescent="0.25">
      <c r="A41" s="199" t="s">
        <v>512</v>
      </c>
      <c r="B41" s="200" t="s">
        <v>513</v>
      </c>
      <c r="C41" s="269">
        <v>0</v>
      </c>
      <c r="D41" s="276"/>
    </row>
    <row r="42" spans="1:15" x14ac:dyDescent="0.25">
      <c r="A42" s="199" t="s">
        <v>514</v>
      </c>
      <c r="B42" s="200" t="s">
        <v>515</v>
      </c>
      <c r="C42" s="275">
        <f>+C43</f>
        <v>0</v>
      </c>
      <c r="D42" s="276"/>
    </row>
    <row r="43" spans="1:15" x14ac:dyDescent="0.25">
      <c r="A43" s="199" t="s">
        <v>516</v>
      </c>
      <c r="B43" s="200" t="s">
        <v>517</v>
      </c>
      <c r="C43" s="20">
        <v>0</v>
      </c>
      <c r="D43" s="276"/>
    </row>
    <row r="44" spans="1:15" x14ac:dyDescent="0.25">
      <c r="A44" s="195" t="s">
        <v>123</v>
      </c>
      <c r="B44" s="196" t="s">
        <v>518</v>
      </c>
      <c r="C44" s="276"/>
      <c r="D44" s="275">
        <f>D45+D51+D53+D60</f>
        <v>0</v>
      </c>
    </row>
    <row r="45" spans="1:15" hidden="1" x14ac:dyDescent="0.25">
      <c r="A45" s="195" t="s">
        <v>519</v>
      </c>
      <c r="B45" s="196" t="s">
        <v>520</v>
      </c>
      <c r="C45" s="276"/>
      <c r="D45" s="275">
        <f>+D46</f>
        <v>0</v>
      </c>
    </row>
    <row r="46" spans="1:15" hidden="1" x14ac:dyDescent="0.25">
      <c r="A46" s="195" t="s">
        <v>521</v>
      </c>
      <c r="B46" s="196" t="s">
        <v>522</v>
      </c>
      <c r="C46" s="276"/>
      <c r="D46" s="275">
        <f>C47</f>
        <v>0</v>
      </c>
    </row>
    <row r="47" spans="1:15" hidden="1" x14ac:dyDescent="0.25">
      <c r="A47" s="199" t="s">
        <v>523</v>
      </c>
      <c r="B47" s="200" t="s">
        <v>524</v>
      </c>
      <c r="C47" s="276">
        <f>C48+C49</f>
        <v>0</v>
      </c>
      <c r="D47" s="276"/>
    </row>
    <row r="48" spans="1:15" hidden="1" x14ac:dyDescent="0.25">
      <c r="A48" s="199" t="s">
        <v>525</v>
      </c>
      <c r="B48" s="200" t="s">
        <v>526</v>
      </c>
      <c r="C48" s="20">
        <v>0</v>
      </c>
      <c r="D48" s="276"/>
    </row>
    <row r="49" spans="1:6" hidden="1" x14ac:dyDescent="0.25">
      <c r="A49" s="199" t="s">
        <v>527</v>
      </c>
      <c r="B49" s="200" t="s">
        <v>528</v>
      </c>
      <c r="C49" s="276">
        <f>C50</f>
        <v>0</v>
      </c>
      <c r="D49" s="276"/>
    </row>
    <row r="50" spans="1:6" ht="17.25" hidden="1" customHeight="1" x14ac:dyDescent="0.25">
      <c r="A50" s="199" t="s">
        <v>529</v>
      </c>
      <c r="B50" s="200" t="s">
        <v>530</v>
      </c>
      <c r="C50" s="20">
        <v>0</v>
      </c>
      <c r="D50" s="276"/>
    </row>
    <row r="51" spans="1:6" ht="27.75" customHeight="1" x14ac:dyDescent="0.25">
      <c r="A51" s="195" t="s">
        <v>531</v>
      </c>
      <c r="B51" s="196" t="s">
        <v>532</v>
      </c>
      <c r="C51" s="276"/>
      <c r="D51" s="277">
        <f>C52</f>
        <v>0</v>
      </c>
    </row>
    <row r="52" spans="1:6" ht="29.25" customHeight="1" x14ac:dyDescent="0.25">
      <c r="A52" s="199" t="s">
        <v>533</v>
      </c>
      <c r="B52" s="200" t="s">
        <v>534</v>
      </c>
      <c r="C52" s="270">
        <v>0</v>
      </c>
      <c r="D52" s="278"/>
    </row>
    <row r="53" spans="1:6" x14ac:dyDescent="0.25">
      <c r="A53" s="195" t="s">
        <v>535</v>
      </c>
      <c r="B53" s="196" t="s">
        <v>536</v>
      </c>
      <c r="C53" s="283"/>
      <c r="D53" s="279">
        <f>D54+D59</f>
        <v>0</v>
      </c>
    </row>
    <row r="54" spans="1:6" x14ac:dyDescent="0.25">
      <c r="A54" s="195" t="s">
        <v>537</v>
      </c>
      <c r="B54" s="196" t="s">
        <v>78</v>
      </c>
      <c r="C54" s="284"/>
      <c r="D54" s="279">
        <f>C55+C57</f>
        <v>0</v>
      </c>
    </row>
    <row r="55" spans="1:6" x14ac:dyDescent="0.25">
      <c r="A55" s="199" t="s">
        <v>538</v>
      </c>
      <c r="B55" s="200" t="s">
        <v>539</v>
      </c>
      <c r="C55" s="285">
        <f>+C56</f>
        <v>0</v>
      </c>
      <c r="D55" s="278"/>
    </row>
    <row r="56" spans="1:6" x14ac:dyDescent="0.25">
      <c r="A56" s="199" t="s">
        <v>540</v>
      </c>
      <c r="B56" s="200" t="s">
        <v>541</v>
      </c>
      <c r="C56" s="272">
        <v>0</v>
      </c>
      <c r="D56" s="278"/>
    </row>
    <row r="57" spans="1:6" x14ac:dyDescent="0.25">
      <c r="A57" s="199" t="s">
        <v>542</v>
      </c>
      <c r="B57" s="200" t="s">
        <v>543</v>
      </c>
      <c r="C57" s="285">
        <f>+C58</f>
        <v>0</v>
      </c>
      <c r="D57" s="278"/>
    </row>
    <row r="58" spans="1:6" x14ac:dyDescent="0.25">
      <c r="A58" s="199" t="s">
        <v>544</v>
      </c>
      <c r="B58" s="200" t="s">
        <v>541</v>
      </c>
      <c r="C58" s="271">
        <v>0</v>
      </c>
      <c r="D58" s="280"/>
    </row>
    <row r="59" spans="1:6" ht="23.25" x14ac:dyDescent="0.25">
      <c r="A59" s="201" t="s">
        <v>545</v>
      </c>
      <c r="B59" s="202" t="s">
        <v>546</v>
      </c>
      <c r="C59" s="23">
        <v>0</v>
      </c>
      <c r="D59" s="277">
        <f>C59</f>
        <v>0</v>
      </c>
    </row>
    <row r="60" spans="1:6" x14ac:dyDescent="0.25">
      <c r="A60" s="195" t="s">
        <v>547</v>
      </c>
      <c r="B60" s="196" t="s">
        <v>548</v>
      </c>
      <c r="C60" s="286"/>
      <c r="D60" s="277">
        <f>C61</f>
        <v>0</v>
      </c>
    </row>
    <row r="61" spans="1:6" x14ac:dyDescent="0.25">
      <c r="A61" s="199" t="s">
        <v>549</v>
      </c>
      <c r="B61" s="200" t="s">
        <v>550</v>
      </c>
      <c r="C61" s="23">
        <v>0</v>
      </c>
      <c r="D61" s="280"/>
    </row>
    <row r="64" spans="1:6" ht="60.75" customHeight="1" x14ac:dyDescent="0.25">
      <c r="A64" s="507" t="s">
        <v>114</v>
      </c>
      <c r="B64" s="507"/>
      <c r="C64" s="507"/>
      <c r="D64" s="507"/>
      <c r="E64" s="507"/>
      <c r="F64" s="507"/>
    </row>
    <row r="65" spans="1:17" ht="37.5" customHeight="1" x14ac:dyDescent="0.25">
      <c r="A65" s="505" t="s">
        <v>115</v>
      </c>
      <c r="B65" s="505"/>
      <c r="C65" s="505"/>
      <c r="D65" s="505"/>
      <c r="E65" s="505"/>
      <c r="F65" s="505"/>
      <c r="G65" s="29" t="s">
        <v>30</v>
      </c>
      <c r="H65" s="30"/>
      <c r="I65" s="30"/>
    </row>
    <row r="66" spans="1:17" x14ac:dyDescent="0.25">
      <c r="A66" s="31"/>
    </row>
    <row r="67" spans="1:17" ht="41.25" customHeight="1" x14ac:dyDescent="0.25">
      <c r="A67" s="510" t="s">
        <v>764</v>
      </c>
      <c r="B67" s="510"/>
      <c r="C67" s="510"/>
      <c r="D67" s="510"/>
      <c r="E67" s="510"/>
      <c r="F67" s="510"/>
      <c r="G67" s="32" t="e">
        <f>+#REF!-C30-C37-C38-C39-D40</f>
        <v>#REF!</v>
      </c>
      <c r="H67" s="1" t="s">
        <v>116</v>
      </c>
    </row>
    <row r="69" spans="1:17" ht="15.75" thickBot="1" x14ac:dyDescent="0.3"/>
    <row r="70" spans="1:17" ht="48" customHeight="1" thickBot="1" x14ac:dyDescent="0.3">
      <c r="A70" s="162" t="s">
        <v>117</v>
      </c>
      <c r="B70" s="163" t="s">
        <v>43</v>
      </c>
      <c r="C70" s="164" t="s">
        <v>118</v>
      </c>
      <c r="D70" s="165" t="s">
        <v>119</v>
      </c>
      <c r="E70" s="166" t="s">
        <v>120</v>
      </c>
      <c r="F70" s="167" t="s">
        <v>121</v>
      </c>
      <c r="G70" s="33">
        <f>D71-'PAA COMPRAS '!I508</f>
        <v>0</v>
      </c>
      <c r="H70" s="1" t="s">
        <v>122</v>
      </c>
      <c r="I70" s="21" t="s">
        <v>47</v>
      </c>
      <c r="J70" s="21"/>
      <c r="K70" s="21"/>
      <c r="L70" s="21"/>
      <c r="M70" s="21"/>
      <c r="N70" s="21"/>
      <c r="O70" s="21"/>
    </row>
    <row r="71" spans="1:17" ht="22.9" customHeight="1" x14ac:dyDescent="0.25">
      <c r="A71" s="361">
        <v>2</v>
      </c>
      <c r="B71" s="342" t="s">
        <v>362</v>
      </c>
      <c r="C71" s="362">
        <f t="shared" ref="C71:E72" si="0">C72</f>
        <v>1200000</v>
      </c>
      <c r="D71" s="362">
        <f t="shared" si="0"/>
        <v>74300000</v>
      </c>
      <c r="E71" s="362">
        <f t="shared" si="0"/>
        <v>0</v>
      </c>
      <c r="F71" s="363">
        <f>+C71+D71+E71</f>
        <v>75500000</v>
      </c>
      <c r="G71" s="34">
        <f>F71-E71-D71-C71</f>
        <v>0</v>
      </c>
      <c r="H71" s="1" t="s">
        <v>344</v>
      </c>
      <c r="I71" s="21" t="s">
        <v>48</v>
      </c>
      <c r="J71" s="21"/>
      <c r="K71" s="21"/>
      <c r="L71" s="21"/>
      <c r="M71" s="21"/>
      <c r="N71" s="21"/>
      <c r="O71" s="21"/>
    </row>
    <row r="72" spans="1:17" ht="18.75" customHeight="1" x14ac:dyDescent="0.25">
      <c r="A72" s="361" t="s">
        <v>363</v>
      </c>
      <c r="B72" s="342" t="s">
        <v>364</v>
      </c>
      <c r="C72" s="362">
        <f t="shared" si="0"/>
        <v>1200000</v>
      </c>
      <c r="D72" s="362">
        <f t="shared" si="0"/>
        <v>74300000</v>
      </c>
      <c r="E72" s="362">
        <f t="shared" si="0"/>
        <v>0</v>
      </c>
      <c r="F72" s="363">
        <f>+C72+D72+E72</f>
        <v>75500000</v>
      </c>
      <c r="G72" s="9">
        <f>F71-'PAA COMPRAS '!K508</f>
        <v>0</v>
      </c>
      <c r="H72" s="1" t="s">
        <v>345</v>
      </c>
      <c r="I72" s="21" t="s">
        <v>49</v>
      </c>
      <c r="J72" s="21"/>
      <c r="K72" s="21"/>
      <c r="L72" s="21"/>
      <c r="M72" s="21"/>
      <c r="N72" s="21"/>
      <c r="O72" s="21"/>
    </row>
    <row r="73" spans="1:17" ht="18.75" customHeight="1" x14ac:dyDescent="0.25">
      <c r="A73" s="364" t="str">
        <f>'PAA COMPRAS '!G12</f>
        <v>2.1.2</v>
      </c>
      <c r="B73" s="365" t="str">
        <f>'PAA COMPRAS '!D12</f>
        <v>ADQUISICIÓN DE BIENES Y SERVICIOS</v>
      </c>
      <c r="C73" s="366">
        <f>'PAA COMPRAS '!H12</f>
        <v>1200000</v>
      </c>
      <c r="D73" s="366">
        <f>'PAA COMPRAS '!I12</f>
        <v>74300000</v>
      </c>
      <c r="E73" s="366">
        <f>'PAA COMPRAS '!J12</f>
        <v>0</v>
      </c>
      <c r="F73" s="367">
        <f>+C73+D73+E73</f>
        <v>75500000</v>
      </c>
      <c r="G73" s="9">
        <f>C71-'PAA COMPRAS '!H508</f>
        <v>0</v>
      </c>
      <c r="H73" s="1" t="s">
        <v>556</v>
      </c>
      <c r="I73" s="21" t="s">
        <v>50</v>
      </c>
      <c r="J73" s="21"/>
      <c r="K73" s="21"/>
      <c r="L73" s="21"/>
      <c r="M73" s="21"/>
      <c r="N73" s="21"/>
      <c r="O73" s="21"/>
    </row>
    <row r="74" spans="1:17" ht="18.75" customHeight="1" x14ac:dyDescent="0.25">
      <c r="A74" s="368" t="str">
        <f>'PAA COMPRAS '!G13</f>
        <v>2.1.2.01</v>
      </c>
      <c r="B74" s="369" t="str">
        <f>'PAA COMPRAS '!D13</f>
        <v>Adquisición de activos no Financieros</v>
      </c>
      <c r="C74" s="370">
        <f>'PAA COMPRAS '!H13</f>
        <v>0</v>
      </c>
      <c r="D74" s="370">
        <f>'PAA COMPRAS '!I13</f>
        <v>16862000</v>
      </c>
      <c r="E74" s="370">
        <f>'PAA COMPRAS '!J13</f>
        <v>0</v>
      </c>
      <c r="F74" s="371">
        <f>+C74+D74+E74</f>
        <v>16862000</v>
      </c>
      <c r="G74" s="9"/>
      <c r="I74" s="21" t="s">
        <v>51</v>
      </c>
      <c r="J74" s="21"/>
      <c r="K74" s="21"/>
      <c r="L74" s="21"/>
      <c r="M74" s="21"/>
      <c r="N74" s="21"/>
      <c r="O74" s="21"/>
      <c r="Q74" s="1" t="s">
        <v>124</v>
      </c>
    </row>
    <row r="75" spans="1:17" x14ac:dyDescent="0.25">
      <c r="A75" s="368" t="str">
        <f>'PAA COMPRAS '!G14</f>
        <v>2.1.2.01.01</v>
      </c>
      <c r="B75" s="369" t="str">
        <f>'PAA COMPRAS '!D14</f>
        <v>Activos Fijos</v>
      </c>
      <c r="C75" s="370">
        <f>'PAA COMPRAS '!H14</f>
        <v>0</v>
      </c>
      <c r="D75" s="370">
        <f>'PAA COMPRAS '!I14</f>
        <v>16862000</v>
      </c>
      <c r="E75" s="370">
        <f>'PAA COMPRAS '!J14</f>
        <v>0</v>
      </c>
      <c r="F75" s="371">
        <f t="shared" ref="F75:F89" si="1">+C75+D75+E75</f>
        <v>16862000</v>
      </c>
      <c r="Q75" s="1" t="s">
        <v>126</v>
      </c>
    </row>
    <row r="76" spans="1:17" x14ac:dyDescent="0.25">
      <c r="A76" s="368" t="str">
        <f>'PAA COMPRAS '!G15</f>
        <v>2.1.2.01.01.003</v>
      </c>
      <c r="B76" s="369" t="str">
        <f>'PAA COMPRAS '!D15</f>
        <v>Maquinaria y Equipo</v>
      </c>
      <c r="C76" s="370">
        <f>'PAA COMPRAS '!H15</f>
        <v>0</v>
      </c>
      <c r="D76" s="370">
        <f>'PAA COMPRAS '!I15</f>
        <v>13270000</v>
      </c>
      <c r="E76" s="370">
        <f>'PAA COMPRAS '!J15</f>
        <v>0</v>
      </c>
      <c r="F76" s="371">
        <f t="shared" si="1"/>
        <v>13270000</v>
      </c>
      <c r="G76" s="9">
        <f>F76-'PAA COMPRAS '!K15</f>
        <v>0</v>
      </c>
      <c r="I76" s="21" t="s">
        <v>337</v>
      </c>
      <c r="Q76" s="1" t="s">
        <v>128</v>
      </c>
    </row>
    <row r="77" spans="1:17" x14ac:dyDescent="0.25">
      <c r="A77" s="372" t="str">
        <f>'PAA COMPRAS '!G16</f>
        <v>2.1.2.01.01.003.02</v>
      </c>
      <c r="B77" s="373" t="str">
        <f>'PAA COMPRAS '!D16</f>
        <v>Maquinaria para usos especiales</v>
      </c>
      <c r="C77" s="374">
        <f>'PAA COMPRAS '!H16</f>
        <v>0</v>
      </c>
      <c r="D77" s="374">
        <f>'PAA COMPRAS '!I16</f>
        <v>1970000</v>
      </c>
      <c r="E77" s="374">
        <f>'PAA COMPRAS '!J16</f>
        <v>0</v>
      </c>
      <c r="F77" s="375">
        <f t="shared" si="1"/>
        <v>1970000</v>
      </c>
      <c r="Q77" s="1" t="s">
        <v>130</v>
      </c>
    </row>
    <row r="78" spans="1:17" ht="23.25" x14ac:dyDescent="0.25">
      <c r="A78" s="372" t="str">
        <f>'PAA COMPRAS '!G17</f>
        <v>2.1.2.01.01.003.02.08</v>
      </c>
      <c r="B78" s="373" t="str">
        <f>'PAA COMPRAS '!D17</f>
        <v xml:space="preserve"> Otra maquinaria para usos especiales y sus partes y piezas</v>
      </c>
      <c r="C78" s="374">
        <f>'PAA COMPRAS '!H17</f>
        <v>0</v>
      </c>
      <c r="D78" s="374">
        <f>'PAA COMPRAS '!I17</f>
        <v>1970000</v>
      </c>
      <c r="E78" s="374">
        <f>'PAA COMPRAS '!J17</f>
        <v>0</v>
      </c>
      <c r="F78" s="375">
        <f t="shared" si="1"/>
        <v>1970000</v>
      </c>
      <c r="Q78" s="1" t="s">
        <v>132</v>
      </c>
    </row>
    <row r="79" spans="1:17" x14ac:dyDescent="0.25">
      <c r="A79" s="376" t="str">
        <f>'PAA COMPRAS '!G18</f>
        <v>2.1.2.01.01.003.02.08.01</v>
      </c>
      <c r="B79" s="319" t="str">
        <f>'PAA COMPRAS '!D18</f>
        <v>Equipo de cocina y cafeteria</v>
      </c>
      <c r="C79" s="377">
        <f>'PAA COMPRAS '!H18</f>
        <v>0</v>
      </c>
      <c r="D79" s="377">
        <f>'PAA COMPRAS '!I18</f>
        <v>0</v>
      </c>
      <c r="E79" s="377">
        <f>'PAA COMPRAS '!J18</f>
        <v>0</v>
      </c>
      <c r="F79" s="378">
        <f t="shared" si="1"/>
        <v>0</v>
      </c>
      <c r="Q79" s="1" t="s">
        <v>134</v>
      </c>
    </row>
    <row r="80" spans="1:17" x14ac:dyDescent="0.25">
      <c r="A80" s="379" t="str">
        <f>'PAA COMPRAS '!G24</f>
        <v>2.1.2.01.01.003.02.08.02</v>
      </c>
      <c r="B80" s="318" t="str">
        <f>'PAA COMPRAS '!D24</f>
        <v>Equipo de enseñanza</v>
      </c>
      <c r="C80" s="380">
        <f>'PAA COMPRAS '!H24</f>
        <v>0</v>
      </c>
      <c r="D80" s="380">
        <f>'PAA COMPRAS '!I24</f>
        <v>1440000</v>
      </c>
      <c r="E80" s="380">
        <f>'PAA COMPRAS '!J24</f>
        <v>0</v>
      </c>
      <c r="F80" s="381">
        <f t="shared" si="1"/>
        <v>1440000</v>
      </c>
    </row>
    <row r="81" spans="1:17" x14ac:dyDescent="0.25">
      <c r="A81" s="379" t="str">
        <f>'PAA COMPRAS '!G33</f>
        <v>2.1.2.01.01.003.02.08.03</v>
      </c>
      <c r="B81" s="318" t="str">
        <f>'PAA COMPRAS '!D33</f>
        <v>Herramientas y Accesorios</v>
      </c>
      <c r="C81" s="380">
        <f>'PAA COMPRAS '!H33</f>
        <v>0</v>
      </c>
      <c r="D81" s="380">
        <f>'PAA COMPRAS '!I33</f>
        <v>530000</v>
      </c>
      <c r="E81" s="380">
        <f>'PAA COMPRAS '!J33</f>
        <v>0</v>
      </c>
      <c r="F81" s="381">
        <f t="shared" si="1"/>
        <v>530000</v>
      </c>
      <c r="G81" s="9"/>
      <c r="Q81" s="1" t="s">
        <v>155</v>
      </c>
    </row>
    <row r="82" spans="1:17" x14ac:dyDescent="0.25">
      <c r="A82" s="372" t="str">
        <f>'PAA COMPRAS '!G42</f>
        <v>2.1.2.01.01.003.03</v>
      </c>
      <c r="B82" s="373" t="str">
        <f>'PAA COMPRAS '!D42</f>
        <v>Maquinaria de oficina, contabilidad e informática</v>
      </c>
      <c r="C82" s="374">
        <f>'PAA COMPRAS '!H42</f>
        <v>0</v>
      </c>
      <c r="D82" s="374">
        <f>'PAA COMPRAS '!I42</f>
        <v>7500000</v>
      </c>
      <c r="E82" s="374">
        <f>'PAA COMPRAS '!J42</f>
        <v>0</v>
      </c>
      <c r="F82" s="375">
        <f t="shared" si="1"/>
        <v>7500000</v>
      </c>
      <c r="Q82" s="1" t="s">
        <v>169</v>
      </c>
    </row>
    <row r="83" spans="1:17" ht="23.25" x14ac:dyDescent="0.25">
      <c r="A83" s="372" t="str">
        <f>'PAA COMPRAS '!G43</f>
        <v>2.1.2.01.01.003.03.01</v>
      </c>
      <c r="B83" s="373" t="str">
        <f>'PAA COMPRAS '!D43</f>
        <v>Equipo y maquinaria de oficina - Máquina para oficina y contabilidad, y sus partes y accesorios</v>
      </c>
      <c r="C83" s="374">
        <f>'PAA COMPRAS '!H43</f>
        <v>0</v>
      </c>
      <c r="D83" s="374">
        <f>'PAA COMPRAS '!I43</f>
        <v>0</v>
      </c>
      <c r="E83" s="374">
        <f>'PAA COMPRAS '!J43</f>
        <v>0</v>
      </c>
      <c r="F83" s="375">
        <f t="shared" si="1"/>
        <v>0</v>
      </c>
      <c r="Q83" s="1" t="s">
        <v>171</v>
      </c>
    </row>
    <row r="84" spans="1:17" ht="23.25" x14ac:dyDescent="0.25">
      <c r="A84" s="382" t="str">
        <f>'PAA COMPRAS '!G49</f>
        <v>2.1.2.01.01.003.03.02</v>
      </c>
      <c r="B84" s="383" t="str">
        <f>'PAA COMPRAS '!D49</f>
        <v>Equipo de computación - Maquinaria de Informática y sus partes, piezas y accesdorios</v>
      </c>
      <c r="C84" s="374">
        <f>'PAA COMPRAS '!H49</f>
        <v>0</v>
      </c>
      <c r="D84" s="374">
        <f>'PAA COMPRAS '!I49</f>
        <v>7500000</v>
      </c>
      <c r="E84" s="374">
        <f>'PAA COMPRAS '!J49</f>
        <v>0</v>
      </c>
      <c r="F84" s="375">
        <f t="shared" si="1"/>
        <v>7500000</v>
      </c>
      <c r="G84" s="9">
        <f>F84-'PAA COMPRAS '!K141</f>
        <v>-20900000</v>
      </c>
      <c r="Q84" s="1" t="s">
        <v>181</v>
      </c>
    </row>
    <row r="85" spans="1:17" ht="23.25" x14ac:dyDescent="0.25">
      <c r="A85" s="372" t="str">
        <f>'PAA COMPRAS '!G58</f>
        <v>2.1.2.01.01.003.05</v>
      </c>
      <c r="B85" s="373" t="str">
        <f>'PAA COMPRAS '!D58</f>
        <v>Equipo y aparatos de radio, televisión y comunicaciones</v>
      </c>
      <c r="C85" s="374">
        <f>'PAA COMPRAS '!H58</f>
        <v>0</v>
      </c>
      <c r="D85" s="374">
        <f>'PAA COMPRAS '!I58</f>
        <v>3800000</v>
      </c>
      <c r="E85" s="374">
        <f>'PAA COMPRAS '!J58</f>
        <v>0</v>
      </c>
      <c r="F85" s="375">
        <f t="shared" si="1"/>
        <v>3800000</v>
      </c>
      <c r="G85" s="9"/>
    </row>
    <row r="86" spans="1:17" ht="34.5" x14ac:dyDescent="0.25">
      <c r="A86" s="372" t="str">
        <f>'PAA COMPRAS '!G59</f>
        <v>2.1.2.01.01.003.05.02</v>
      </c>
      <c r="B86" s="373" t="str">
        <f>'PAA COMPRAS '!D59</f>
        <v>Equipo de comunicación - Aparatos transmisores de televisión y radio; televisión, video y cámaras digitales; teléfonos</v>
      </c>
      <c r="C86" s="374">
        <f>'PAA COMPRAS '!H59</f>
        <v>0</v>
      </c>
      <c r="D86" s="374">
        <f>'PAA COMPRAS '!I59</f>
        <v>2300000</v>
      </c>
      <c r="E86" s="374">
        <f>'PAA COMPRAS '!J59</f>
        <v>0</v>
      </c>
      <c r="F86" s="375">
        <f t="shared" si="1"/>
        <v>2300000</v>
      </c>
      <c r="G86" s="9"/>
    </row>
    <row r="87" spans="1:17" ht="34.5" x14ac:dyDescent="0.25">
      <c r="A87" s="372" t="str">
        <f>'PAA COMPRAS '!G65</f>
        <v>2.1.2.01.01.003.05.03</v>
      </c>
      <c r="B87" s="373" t="str">
        <f>'PAA COMPRAS '!D65</f>
        <v>Radiorreceptores y receptores de televisión; aparatos para la grabación y reproducción de sonido y video; micrófonos, altavoces, amplificadores, etc.</v>
      </c>
      <c r="C87" s="374">
        <f>'PAA COMPRAS '!H65</f>
        <v>0</v>
      </c>
      <c r="D87" s="374">
        <f>'PAA COMPRAS '!I65</f>
        <v>1500000</v>
      </c>
      <c r="E87" s="374">
        <f>'PAA COMPRAS '!J65</f>
        <v>0</v>
      </c>
      <c r="F87" s="375">
        <f t="shared" si="1"/>
        <v>1500000</v>
      </c>
      <c r="G87" s="9"/>
    </row>
    <row r="88" spans="1:17" ht="23.25" x14ac:dyDescent="0.25">
      <c r="A88" s="372" t="str">
        <f>'PAA COMPRAS '!G70</f>
        <v>2.1.2.01.01.003.06</v>
      </c>
      <c r="B88" s="373" t="str">
        <f>'PAA COMPRAS '!D70</f>
        <v>Aparatos médicos, instrumentos ópticos y de precisión, relojes</v>
      </c>
      <c r="C88" s="374">
        <f>'PAA COMPRAS '!H70</f>
        <v>0</v>
      </c>
      <c r="D88" s="374">
        <f>'PAA COMPRAS '!I70</f>
        <v>0</v>
      </c>
      <c r="E88" s="374">
        <f>'PAA COMPRAS '!J70</f>
        <v>0</v>
      </c>
      <c r="F88" s="375">
        <f t="shared" si="1"/>
        <v>0</v>
      </c>
      <c r="G88" s="9"/>
    </row>
    <row r="89" spans="1:17" ht="57" x14ac:dyDescent="0.25">
      <c r="A89" s="372" t="str">
        <f>'PAA COMPRAS '!G71</f>
        <v>2.1.2.01.01.003.06.02</v>
      </c>
      <c r="B89" s="373" t="str">
        <f>'PAA COMPRAS '!D71</f>
        <v>Instrumentos y aparatos de medición, verificación, análisis, de navegación y para otros fines (excepto instrumentos ópticos); instrumentos de control de procesos industriales, sus partes, piezas y accesorios</v>
      </c>
      <c r="C89" s="374">
        <f>'PAA COMPRAS '!H71</f>
        <v>0</v>
      </c>
      <c r="D89" s="374">
        <f>'PAA COMPRAS '!I71</f>
        <v>0</v>
      </c>
      <c r="E89" s="374">
        <f>'PAA COMPRAS '!J71</f>
        <v>0</v>
      </c>
      <c r="F89" s="375">
        <f t="shared" si="1"/>
        <v>0</v>
      </c>
      <c r="G89" s="9"/>
    </row>
    <row r="90" spans="1:17" ht="23.25" x14ac:dyDescent="0.25">
      <c r="A90" s="384" t="str">
        <f>'PAA COMPRAS '!G78</f>
        <v>2.1.2.01.01.004</v>
      </c>
      <c r="B90" s="385" t="str">
        <f>'PAA COMPRAS '!D78</f>
        <v>Activos Fijos no clasificados como Maquinaria y Equipo</v>
      </c>
      <c r="C90" s="386">
        <f>'PAA COMPRAS '!H78</f>
        <v>0</v>
      </c>
      <c r="D90" s="386">
        <f>'PAA COMPRAS '!I78</f>
        <v>3372000</v>
      </c>
      <c r="E90" s="386">
        <f>'PAA COMPRAS '!J78</f>
        <v>0</v>
      </c>
      <c r="F90" s="387">
        <f t="shared" ref="F90:F108" si="2">+C90+D90+E90</f>
        <v>3372000</v>
      </c>
      <c r="G90" s="9"/>
    </row>
    <row r="91" spans="1:17" ht="23.25" x14ac:dyDescent="0.25">
      <c r="A91" s="372" t="str">
        <f>'PAA COMPRAS '!G79</f>
        <v>2.1.2.01.01.004.01</v>
      </c>
      <c r="B91" s="373" t="str">
        <f>'PAA COMPRAS '!D79</f>
        <v>Muebles, instrumentos musicales, artículos de deporte y antiguedades</v>
      </c>
      <c r="C91" s="374">
        <f>'PAA COMPRAS '!H79</f>
        <v>0</v>
      </c>
      <c r="D91" s="374">
        <f>'PAA COMPRAS '!I79</f>
        <v>3372000</v>
      </c>
      <c r="E91" s="374">
        <f>'PAA COMPRAS '!J79</f>
        <v>0</v>
      </c>
      <c r="F91" s="375">
        <f t="shared" si="2"/>
        <v>3372000</v>
      </c>
      <c r="G91" s="9"/>
    </row>
    <row r="92" spans="1:17" x14ac:dyDescent="0.25">
      <c r="A92" s="372" t="str">
        <f>'PAA COMPRAS '!G80</f>
        <v>2.1.2.01.01.004.01.01</v>
      </c>
      <c r="B92" s="373" t="str">
        <f>'PAA COMPRAS '!D80</f>
        <v>Muebles</v>
      </c>
      <c r="C92" s="374">
        <f>'PAA COMPRAS '!H80</f>
        <v>0</v>
      </c>
      <c r="D92" s="374">
        <f>'PAA COMPRAS '!I80</f>
        <v>0</v>
      </c>
      <c r="E92" s="374">
        <f>'PAA COMPRAS '!J80</f>
        <v>0</v>
      </c>
      <c r="F92" s="375">
        <f t="shared" si="2"/>
        <v>0</v>
      </c>
      <c r="G92" s="9"/>
    </row>
    <row r="93" spans="1:17" ht="24" x14ac:dyDescent="0.25">
      <c r="A93" s="388" t="str">
        <f>'PAA COMPRAS '!G81</f>
        <v>2.1.2.01.01.004.01.01.02</v>
      </c>
      <c r="B93" s="389" t="str">
        <f>'PAA COMPRAS '!D81</f>
        <v>Muebles y enseres - Muebles del tipo utilizado en la oficina</v>
      </c>
      <c r="C93" s="390">
        <f>'PAA COMPRAS '!H81</f>
        <v>0</v>
      </c>
      <c r="D93" s="390">
        <f>'PAA COMPRAS '!I81</f>
        <v>0</v>
      </c>
      <c r="E93" s="390">
        <f>'PAA COMPRAS '!J81</f>
        <v>0</v>
      </c>
      <c r="F93" s="391">
        <f t="shared" si="2"/>
        <v>0</v>
      </c>
      <c r="G93" s="9"/>
    </row>
    <row r="94" spans="1:17" x14ac:dyDescent="0.25">
      <c r="A94" s="392" t="str">
        <f>'PAA COMPRAS '!G88</f>
        <v>2.1.2.01.01.004.01.02</v>
      </c>
      <c r="B94" s="393" t="str">
        <f>'PAA COMPRAS '!D88</f>
        <v>Equipo de Musica - Instrumentos musicales</v>
      </c>
      <c r="C94" s="394">
        <f>'PAA COMPRAS '!H88</f>
        <v>0</v>
      </c>
      <c r="D94" s="394">
        <f>'PAA COMPRAS '!I88</f>
        <v>3372000</v>
      </c>
      <c r="E94" s="394">
        <f>'PAA COMPRAS '!J88</f>
        <v>0</v>
      </c>
      <c r="F94" s="395">
        <f t="shared" si="2"/>
        <v>3372000</v>
      </c>
      <c r="G94" s="9"/>
    </row>
    <row r="95" spans="1:17" x14ac:dyDescent="0.25">
      <c r="A95" s="372" t="str">
        <f>'PAA COMPRAS '!G97</f>
        <v>2.1.2.01.01.004.01.03</v>
      </c>
      <c r="B95" s="373" t="str">
        <f>'PAA COMPRAS '!D97</f>
        <v>Equipo de recreación y deporte - Artículos de deporte</v>
      </c>
      <c r="C95" s="374">
        <f>'PAA COMPRAS '!H97</f>
        <v>0</v>
      </c>
      <c r="D95" s="374">
        <f>'PAA COMPRAS '!I97</f>
        <v>0</v>
      </c>
      <c r="E95" s="374">
        <f>'PAA COMPRAS '!J97</f>
        <v>0</v>
      </c>
      <c r="F95" s="375">
        <f t="shared" si="2"/>
        <v>0</v>
      </c>
      <c r="G95" s="9"/>
    </row>
    <row r="96" spans="1:17" x14ac:dyDescent="0.25">
      <c r="A96" s="384" t="str">
        <f>'PAA COMPRAS '!G106</f>
        <v>2.1.2.01.01.005</v>
      </c>
      <c r="B96" s="385" t="str">
        <f>'PAA COMPRAS '!D106</f>
        <v>Otros Activos Fijos</v>
      </c>
      <c r="C96" s="386">
        <f>'PAA COMPRAS '!H106</f>
        <v>0</v>
      </c>
      <c r="D96" s="386">
        <f>'PAA COMPRAS '!I106</f>
        <v>220000</v>
      </c>
      <c r="E96" s="386">
        <f>'PAA COMPRAS '!J106</f>
        <v>0</v>
      </c>
      <c r="F96" s="387">
        <f t="shared" si="2"/>
        <v>220000</v>
      </c>
      <c r="G96" s="9"/>
    </row>
    <row r="97" spans="1:7" x14ac:dyDescent="0.25">
      <c r="A97" s="384" t="str">
        <f>'PAA COMPRAS '!G107</f>
        <v>2.1.2.01.01.005.01</v>
      </c>
      <c r="B97" s="385" t="str">
        <f>'PAA COMPRAS '!D107</f>
        <v>Recursos Biológios cultivados</v>
      </c>
      <c r="C97" s="386">
        <f>'PAA COMPRAS '!H107</f>
        <v>0</v>
      </c>
      <c r="D97" s="386">
        <f>'PAA COMPRAS '!I107</f>
        <v>0</v>
      </c>
      <c r="E97" s="386">
        <f>'PAA COMPRAS '!J107</f>
        <v>0</v>
      </c>
      <c r="F97" s="387">
        <f t="shared" si="2"/>
        <v>0</v>
      </c>
      <c r="G97" s="9"/>
    </row>
    <row r="98" spans="1:7" ht="23.25" x14ac:dyDescent="0.25">
      <c r="A98" s="372" t="str">
        <f>'PAA COMPRAS '!G108</f>
        <v>2.1.2.01.01.005.01.01</v>
      </c>
      <c r="B98" s="373" t="str">
        <f>'PAA COMPRAS '!D108</f>
        <v>compra de Semovientes - Recursos animales que generan productos en forma repetida</v>
      </c>
      <c r="C98" s="374">
        <f>'PAA COMPRAS '!H108</f>
        <v>0</v>
      </c>
      <c r="D98" s="374">
        <f>'PAA COMPRAS '!I108</f>
        <v>0</v>
      </c>
      <c r="E98" s="374">
        <f>'PAA COMPRAS '!J108</f>
        <v>0</v>
      </c>
      <c r="F98" s="375">
        <f t="shared" si="2"/>
        <v>0</v>
      </c>
      <c r="G98" s="9"/>
    </row>
    <row r="99" spans="1:7" x14ac:dyDescent="0.25">
      <c r="A99" s="372" t="str">
        <f>'PAA COMPRAS '!G109</f>
        <v>2.1.2.01.01.005.01.01.01</v>
      </c>
      <c r="B99" s="373" t="str">
        <f>'PAA COMPRAS '!D109</f>
        <v>Animales de cria</v>
      </c>
      <c r="C99" s="374">
        <f>'PAA COMPRAS '!H109</f>
        <v>0</v>
      </c>
      <c r="D99" s="374">
        <f>'PAA COMPRAS '!I109</f>
        <v>0</v>
      </c>
      <c r="E99" s="374">
        <f>'PAA COMPRAS '!J109</f>
        <v>0</v>
      </c>
      <c r="F99" s="375">
        <f t="shared" si="2"/>
        <v>0</v>
      </c>
      <c r="G99" s="9"/>
    </row>
    <row r="100" spans="1:7" x14ac:dyDescent="0.25">
      <c r="A100" s="379" t="str">
        <f>'PAA COMPRAS '!G110</f>
        <v>2.1.2.01.01.005.01.01.01.01</v>
      </c>
      <c r="B100" s="318" t="str">
        <f>'PAA COMPRAS '!D110</f>
        <v>Especies Mayores</v>
      </c>
      <c r="C100" s="380">
        <f>'PAA COMPRAS '!H110</f>
        <v>0</v>
      </c>
      <c r="D100" s="380">
        <f>'PAA COMPRAS '!I110</f>
        <v>0</v>
      </c>
      <c r="E100" s="380">
        <f>'PAA COMPRAS '!J110</f>
        <v>0</v>
      </c>
      <c r="F100" s="381">
        <f t="shared" si="2"/>
        <v>0</v>
      </c>
      <c r="G100" s="9"/>
    </row>
    <row r="101" spans="1:7" x14ac:dyDescent="0.25">
      <c r="A101" s="379" t="str">
        <f>'PAA COMPRAS '!G117</f>
        <v>2.1.2.01.01.005.01.01.01.02</v>
      </c>
      <c r="B101" s="318" t="str">
        <f>'PAA COMPRAS '!D117</f>
        <v>Especies Menores</v>
      </c>
      <c r="C101" s="380">
        <f>'PAA COMPRAS '!H117</f>
        <v>0</v>
      </c>
      <c r="D101" s="380">
        <f>'PAA COMPRAS '!I117</f>
        <v>0</v>
      </c>
      <c r="E101" s="380">
        <f>'PAA COMPRAS '!J117</f>
        <v>0</v>
      </c>
      <c r="F101" s="381">
        <f t="shared" si="2"/>
        <v>0</v>
      </c>
      <c r="G101" s="9"/>
    </row>
    <row r="102" spans="1:7" x14ac:dyDescent="0.25">
      <c r="A102" s="372" t="str">
        <f>'PAA COMPRAS '!G124</f>
        <v>2.1.2.01.01.005.01.01.08</v>
      </c>
      <c r="B102" s="373" t="str">
        <f>'PAA COMPRAS '!D124</f>
        <v>Otros animales que general productos en forma repetida</v>
      </c>
      <c r="C102" s="374">
        <f>'PAA COMPRAS '!H124</f>
        <v>0</v>
      </c>
      <c r="D102" s="374">
        <f>'PAA COMPRAS '!I124</f>
        <v>0</v>
      </c>
      <c r="E102" s="374">
        <f>'PAA COMPRAS '!J124</f>
        <v>0</v>
      </c>
      <c r="F102" s="375">
        <f t="shared" si="2"/>
        <v>0</v>
      </c>
      <c r="G102" s="9"/>
    </row>
    <row r="103" spans="1:7" x14ac:dyDescent="0.25">
      <c r="A103" s="384" t="str">
        <f>'PAA COMPRAS '!G130</f>
        <v>2.1.2.01.01.005.02</v>
      </c>
      <c r="B103" s="385" t="str">
        <f>'PAA COMPRAS '!D130</f>
        <v>Productos de Propiedad Intelectual</v>
      </c>
      <c r="C103" s="386">
        <f>'PAA COMPRAS '!H130</f>
        <v>0</v>
      </c>
      <c r="D103" s="386">
        <f>'PAA COMPRAS '!I130</f>
        <v>220000</v>
      </c>
      <c r="E103" s="386">
        <f>'PAA COMPRAS '!J130</f>
        <v>0</v>
      </c>
      <c r="F103" s="387">
        <f t="shared" si="2"/>
        <v>220000</v>
      </c>
      <c r="G103" s="9"/>
    </row>
    <row r="104" spans="1:7" x14ac:dyDescent="0.25">
      <c r="A104" s="372" t="str">
        <f>'PAA COMPRAS '!G131</f>
        <v>2.1.2.01.01.005.02.03</v>
      </c>
      <c r="B104" s="373" t="str">
        <f>'PAA COMPRAS '!D131</f>
        <v>Programas de informática y bases de datos</v>
      </c>
      <c r="C104" s="374">
        <f>'PAA COMPRAS '!H131</f>
        <v>0</v>
      </c>
      <c r="D104" s="374">
        <f>'PAA COMPRAS '!I131</f>
        <v>220000</v>
      </c>
      <c r="E104" s="374">
        <f>'PAA COMPRAS '!J131</f>
        <v>0</v>
      </c>
      <c r="F104" s="375">
        <f t="shared" si="2"/>
        <v>220000</v>
      </c>
      <c r="G104" s="9"/>
    </row>
    <row r="105" spans="1:7" x14ac:dyDescent="0.25">
      <c r="A105" s="372" t="str">
        <f>'PAA COMPRAS '!G132</f>
        <v>2.1.2.01.01.005.02.03.01</v>
      </c>
      <c r="B105" s="373" t="str">
        <f>'PAA COMPRAS '!D132</f>
        <v>Programas de informática</v>
      </c>
      <c r="C105" s="374">
        <f>'PAA COMPRAS '!H132</f>
        <v>0</v>
      </c>
      <c r="D105" s="374">
        <f>'PAA COMPRAS '!I132</f>
        <v>220000</v>
      </c>
      <c r="E105" s="374">
        <f>'PAA COMPRAS '!J132</f>
        <v>0</v>
      </c>
      <c r="F105" s="375">
        <f t="shared" si="2"/>
        <v>220000</v>
      </c>
      <c r="G105" s="9"/>
    </row>
    <row r="106" spans="1:7" x14ac:dyDescent="0.25">
      <c r="A106" s="372" t="str">
        <f>'PAA COMPRAS '!G133</f>
        <v>2.1.2.01.01.005.02.03.01.01</v>
      </c>
      <c r="B106" s="373" t="str">
        <f>'PAA COMPRAS '!D133</f>
        <v>Otros - Paquetes de software</v>
      </c>
      <c r="C106" s="374">
        <f>'PAA COMPRAS '!H133</f>
        <v>0</v>
      </c>
      <c r="D106" s="374">
        <f>'PAA COMPRAS '!I133</f>
        <v>220000</v>
      </c>
      <c r="E106" s="374">
        <f>'PAA COMPRAS '!J133</f>
        <v>0</v>
      </c>
      <c r="F106" s="375">
        <f t="shared" si="2"/>
        <v>220000</v>
      </c>
      <c r="G106" s="9"/>
    </row>
    <row r="107" spans="1:7" x14ac:dyDescent="0.25">
      <c r="A107" s="384" t="str">
        <f>'PAA COMPRAS '!G140</f>
        <v>2.1.2.02</v>
      </c>
      <c r="B107" s="385" t="str">
        <f>'PAA COMPRAS '!D140</f>
        <v>Adquisiciones diferentes de Activos</v>
      </c>
      <c r="C107" s="386">
        <f>'PAA COMPRAS '!H140</f>
        <v>1200000</v>
      </c>
      <c r="D107" s="386">
        <f>'PAA COMPRAS '!I140</f>
        <v>57438000</v>
      </c>
      <c r="E107" s="386">
        <f>'PAA COMPRAS '!J140</f>
        <v>0</v>
      </c>
      <c r="F107" s="387">
        <f t="shared" si="2"/>
        <v>58638000</v>
      </c>
      <c r="G107" s="9"/>
    </row>
    <row r="108" spans="1:7" x14ac:dyDescent="0.25">
      <c r="A108" s="384" t="str">
        <f>'PAA COMPRAS '!G141</f>
        <v>2.1.2.02.01</v>
      </c>
      <c r="B108" s="385" t="str">
        <f>'PAA COMPRAS '!D141</f>
        <v>Materiales y Suministros</v>
      </c>
      <c r="C108" s="386">
        <f>'PAA COMPRAS '!H141</f>
        <v>200000</v>
      </c>
      <c r="D108" s="386">
        <f>'PAA COMPRAS '!I141</f>
        <v>28200000</v>
      </c>
      <c r="E108" s="386">
        <f>'PAA COMPRAS '!J141</f>
        <v>0</v>
      </c>
      <c r="F108" s="387">
        <f t="shared" si="2"/>
        <v>28400000</v>
      </c>
      <c r="G108" s="9"/>
    </row>
    <row r="109" spans="1:7" ht="23.25" x14ac:dyDescent="0.25">
      <c r="A109" s="384" t="str">
        <f>'PAA COMPRAS '!G142</f>
        <v>2.1.2.02.01.000</v>
      </c>
      <c r="B109" s="385" t="str">
        <f>'PAA COMPRAS '!D142</f>
        <v>Sostenimiento de Semovientes - Agricultura, silvicultura y productos de la pesca</v>
      </c>
      <c r="C109" s="386">
        <f>'PAA COMPRAS '!H142</f>
        <v>0</v>
      </c>
      <c r="D109" s="386">
        <f>'PAA COMPRAS '!I142</f>
        <v>0</v>
      </c>
      <c r="E109" s="386">
        <f>'PAA COMPRAS '!J142</f>
        <v>0</v>
      </c>
      <c r="F109" s="387">
        <f t="shared" ref="F109:F119" si="3">+C109+D109+E109</f>
        <v>0</v>
      </c>
      <c r="G109" s="9"/>
    </row>
    <row r="110" spans="1:7" x14ac:dyDescent="0.25">
      <c r="A110" s="379" t="str">
        <f>'PAA COMPRAS '!G143</f>
        <v>2.1.2.02.01.000.01</v>
      </c>
      <c r="B110" s="318" t="str">
        <f>'PAA COMPRAS '!D143</f>
        <v>Alimentacion</v>
      </c>
      <c r="C110" s="380">
        <f>'PAA COMPRAS '!H143</f>
        <v>0</v>
      </c>
      <c r="D110" s="380">
        <f>'PAA COMPRAS '!I143</f>
        <v>0</v>
      </c>
      <c r="E110" s="380">
        <f>'PAA COMPRAS '!J143</f>
        <v>0</v>
      </c>
      <c r="F110" s="381">
        <f t="shared" si="3"/>
        <v>0</v>
      </c>
      <c r="G110" s="9"/>
    </row>
    <row r="111" spans="1:7" x14ac:dyDescent="0.25">
      <c r="A111" s="379" t="str">
        <f>'PAA COMPRAS '!G150</f>
        <v>2.1.2.02.01.000.02</v>
      </c>
      <c r="B111" s="318" t="str">
        <f>'PAA COMPRAS '!D150</f>
        <v>Sanidad y Herrajes</v>
      </c>
      <c r="C111" s="380">
        <f>'PAA COMPRAS '!H150</f>
        <v>0</v>
      </c>
      <c r="D111" s="380">
        <f>'PAA COMPRAS '!I150</f>
        <v>0</v>
      </c>
      <c r="E111" s="380">
        <f>'PAA COMPRAS '!J150</f>
        <v>0</v>
      </c>
      <c r="F111" s="381">
        <f t="shared" si="3"/>
        <v>0</v>
      </c>
      <c r="G111" s="9"/>
    </row>
    <row r="112" spans="1:7" x14ac:dyDescent="0.25">
      <c r="A112" s="379" t="str">
        <f>'PAA COMPRAS '!G157</f>
        <v>2.1.2.02.01.000.03</v>
      </c>
      <c r="B112" s="318" t="str">
        <f>'PAA COMPRAS '!D157</f>
        <v>otros . Sostenimiento semovientes</v>
      </c>
      <c r="C112" s="380">
        <f>'PAA COMPRAS '!H157</f>
        <v>0</v>
      </c>
      <c r="D112" s="380">
        <f>'PAA COMPRAS '!I157</f>
        <v>0</v>
      </c>
      <c r="E112" s="380">
        <f>'PAA COMPRAS '!J157</f>
        <v>0</v>
      </c>
      <c r="F112" s="381">
        <f t="shared" si="3"/>
        <v>0</v>
      </c>
      <c r="G112" s="9"/>
    </row>
    <row r="113" spans="1:7" ht="23.25" x14ac:dyDescent="0.25">
      <c r="A113" s="384" t="str">
        <f>'PAA COMPRAS '!G165</f>
        <v>2.1.2.02.01.003</v>
      </c>
      <c r="B113" s="385" t="str">
        <f>'PAA COMPRAS '!D165</f>
        <v xml:space="preserve"> Otros bienes transportables (excepto productos metálicos, maquinaria y equipo)</v>
      </c>
      <c r="C113" s="386">
        <f>'PAA COMPRAS '!H165</f>
        <v>200000</v>
      </c>
      <c r="D113" s="386">
        <f>'PAA COMPRAS '!I165</f>
        <v>28200000</v>
      </c>
      <c r="E113" s="386">
        <f>'PAA COMPRAS '!J165</f>
        <v>0</v>
      </c>
      <c r="F113" s="387">
        <f t="shared" si="3"/>
        <v>28400000</v>
      </c>
      <c r="G113" s="9"/>
    </row>
    <row r="114" spans="1:7" x14ac:dyDescent="0.25">
      <c r="A114" s="372" t="str">
        <f>'PAA COMPRAS '!G166</f>
        <v>2.1.2.02.01.003.01</v>
      </c>
      <c r="B114" s="373" t="str">
        <f>'PAA COMPRAS '!D166</f>
        <v>impresos y publicaciones</v>
      </c>
      <c r="C114" s="374">
        <f>'PAA COMPRAS '!H166</f>
        <v>0</v>
      </c>
      <c r="D114" s="374">
        <f>'PAA COMPRAS '!I166</f>
        <v>9480000</v>
      </c>
      <c r="E114" s="374">
        <f>'PAA COMPRAS '!J166</f>
        <v>0</v>
      </c>
      <c r="F114" s="375">
        <f t="shared" si="3"/>
        <v>9480000</v>
      </c>
      <c r="G114" s="9"/>
    </row>
    <row r="115" spans="1:7" x14ac:dyDescent="0.25">
      <c r="A115" s="376" t="str">
        <f>'PAA COMPRAS '!G167</f>
        <v>2.1.2.02.01.003.01.01</v>
      </c>
      <c r="B115" s="319" t="str">
        <f>'PAA COMPRAS '!D167</f>
        <v>Manual de convivencia</v>
      </c>
      <c r="C115" s="377">
        <f>'PAA COMPRAS '!H167</f>
        <v>0</v>
      </c>
      <c r="D115" s="377">
        <f>'PAA COMPRAS '!I167</f>
        <v>0</v>
      </c>
      <c r="E115" s="377">
        <f>'PAA COMPRAS '!J167</f>
        <v>0</v>
      </c>
      <c r="F115" s="378">
        <f t="shared" si="3"/>
        <v>0</v>
      </c>
      <c r="G115" s="9"/>
    </row>
    <row r="116" spans="1:7" x14ac:dyDescent="0.25">
      <c r="A116" s="376" t="str">
        <f>'PAA COMPRAS '!G175</f>
        <v>2.1.2.02.01.003.01.02</v>
      </c>
      <c r="B116" s="319" t="str">
        <f>'PAA COMPRAS '!D175</f>
        <v>Elaboración y caligrafía de diplomas</v>
      </c>
      <c r="C116" s="377">
        <f>'PAA COMPRAS '!H175</f>
        <v>0</v>
      </c>
      <c r="D116" s="377">
        <f>'PAA COMPRAS '!I175</f>
        <v>3640000</v>
      </c>
      <c r="E116" s="377">
        <f>'PAA COMPRAS '!J175</f>
        <v>0</v>
      </c>
      <c r="F116" s="378">
        <f t="shared" si="3"/>
        <v>3640000</v>
      </c>
      <c r="G116" s="9"/>
    </row>
    <row r="117" spans="1:7" x14ac:dyDescent="0.25">
      <c r="A117" s="376" t="str">
        <f>'PAA COMPRAS '!G183</f>
        <v>2.1.2.02.01.003.01.03</v>
      </c>
      <c r="B117" s="319" t="str">
        <f>'PAA COMPRAS '!D183</f>
        <v>Impresión de carné</v>
      </c>
      <c r="C117" s="377">
        <f>'PAA COMPRAS '!H183</f>
        <v>0</v>
      </c>
      <c r="D117" s="377">
        <f>'PAA COMPRAS '!I183</f>
        <v>0</v>
      </c>
      <c r="E117" s="377">
        <f>'PAA COMPRAS '!J183</f>
        <v>0</v>
      </c>
      <c r="F117" s="378">
        <f t="shared" si="3"/>
        <v>0</v>
      </c>
      <c r="G117" s="9"/>
    </row>
    <row r="118" spans="1:7" x14ac:dyDescent="0.25">
      <c r="A118" s="376" t="str">
        <f>'PAA COMPRAS '!G193</f>
        <v>2.1.2.02.01.003.01.04</v>
      </c>
      <c r="B118" s="319" t="str">
        <f>'PAA COMPRAS '!D193</f>
        <v>Trabajos tipográficos</v>
      </c>
      <c r="C118" s="377">
        <f>'PAA COMPRAS '!H193</f>
        <v>0</v>
      </c>
      <c r="D118" s="377">
        <f>'PAA COMPRAS '!I193</f>
        <v>640000</v>
      </c>
      <c r="E118" s="377">
        <f>'PAA COMPRAS '!J193</f>
        <v>0</v>
      </c>
      <c r="F118" s="378">
        <f t="shared" si="3"/>
        <v>640000</v>
      </c>
      <c r="G118" s="9"/>
    </row>
    <row r="119" spans="1:7" x14ac:dyDescent="0.25">
      <c r="A119" s="376" t="str">
        <f>'PAA COMPRAS '!G201</f>
        <v>2.1.2.02.01.003.01.05</v>
      </c>
      <c r="B119" s="319" t="str">
        <f>'PAA COMPRAS '!D201</f>
        <v>Fotocopias</v>
      </c>
      <c r="C119" s="377">
        <f>'PAA COMPRAS '!H201</f>
        <v>0</v>
      </c>
      <c r="D119" s="377">
        <f>'PAA COMPRAS '!I201</f>
        <v>0</v>
      </c>
      <c r="E119" s="377">
        <f>'PAA COMPRAS '!J201</f>
        <v>0</v>
      </c>
      <c r="F119" s="378">
        <f t="shared" si="3"/>
        <v>0</v>
      </c>
      <c r="G119" s="9"/>
    </row>
    <row r="120" spans="1:7" x14ac:dyDescent="0.25">
      <c r="A120" s="379" t="str">
        <f>'PAA COMPRAS '!G210</f>
        <v>2.1.2.02.01.003.01.06</v>
      </c>
      <c r="B120" s="318" t="str">
        <f>'PAA COMPRAS '!D210</f>
        <v>Material didactico (libros - textos)</v>
      </c>
      <c r="C120" s="380">
        <f>'PAA COMPRAS '!H210</f>
        <v>0</v>
      </c>
      <c r="D120" s="380">
        <f>'PAA COMPRAS '!I210</f>
        <v>5200000</v>
      </c>
      <c r="E120" s="380">
        <f>'PAA COMPRAS '!J210</f>
        <v>0</v>
      </c>
      <c r="F120" s="381">
        <f t="shared" ref="F120:F131" si="4">+C120+D120+E120</f>
        <v>5200000</v>
      </c>
      <c r="G120" s="9"/>
    </row>
    <row r="121" spans="1:7" x14ac:dyDescent="0.25">
      <c r="A121" s="376" t="str">
        <f>'PAA COMPRAS '!G220</f>
        <v>2.1.2.02.01.003.01.07</v>
      </c>
      <c r="B121" s="319" t="str">
        <f>'PAA COMPRAS '!D220</f>
        <v>Otros impresos y publicaciones</v>
      </c>
      <c r="C121" s="377">
        <f>'PAA COMPRAS '!H220</f>
        <v>0</v>
      </c>
      <c r="D121" s="377">
        <f>'PAA COMPRAS '!I220</f>
        <v>0</v>
      </c>
      <c r="E121" s="377">
        <f>'PAA COMPRAS '!J220</f>
        <v>0</v>
      </c>
      <c r="F121" s="378">
        <f t="shared" si="4"/>
        <v>0</v>
      </c>
      <c r="G121" s="9"/>
    </row>
    <row r="122" spans="1:7" x14ac:dyDescent="0.25">
      <c r="A122" s="372" t="str">
        <f>'PAA COMPRAS '!G226</f>
        <v>2.1.2.02.01.003.02</v>
      </c>
      <c r="B122" s="373" t="str">
        <f>'PAA COMPRAS '!D226</f>
        <v>otros  materiales y suministros papeleria - insumos</v>
      </c>
      <c r="C122" s="374">
        <f>'PAA COMPRAS '!H226</f>
        <v>200000</v>
      </c>
      <c r="D122" s="374">
        <f>'PAA COMPRAS '!I226</f>
        <v>18720000</v>
      </c>
      <c r="E122" s="374">
        <f>'PAA COMPRAS '!J226</f>
        <v>0</v>
      </c>
      <c r="F122" s="375">
        <f t="shared" si="4"/>
        <v>18920000</v>
      </c>
      <c r="G122" s="9"/>
    </row>
    <row r="123" spans="1:7" x14ac:dyDescent="0.25">
      <c r="A123" s="376" t="str">
        <f>'PAA COMPRAS '!G227</f>
        <v>2.1.2.02.01.003.02.01</v>
      </c>
      <c r="B123" s="319" t="str">
        <f>'PAA COMPRAS '!D227</f>
        <v>Papeleria y útiles de escritorio</v>
      </c>
      <c r="C123" s="377">
        <f>'PAA COMPRAS '!H227</f>
        <v>0</v>
      </c>
      <c r="D123" s="377">
        <f>'PAA COMPRAS '!I227</f>
        <v>7050000</v>
      </c>
      <c r="E123" s="377">
        <f>'PAA COMPRAS '!J227</f>
        <v>0</v>
      </c>
      <c r="F123" s="378">
        <f t="shared" si="4"/>
        <v>7050000</v>
      </c>
      <c r="G123" s="9"/>
    </row>
    <row r="124" spans="1:7" x14ac:dyDescent="0.25">
      <c r="A124" s="376" t="str">
        <f>'PAA COMPRAS '!G233</f>
        <v>2.1.2.02.01.003.02.02</v>
      </c>
      <c r="B124" s="319" t="str">
        <f>'PAA COMPRAS '!D233</f>
        <v>Elementos de aseo y caferería</v>
      </c>
      <c r="C124" s="377">
        <f>'PAA COMPRAS '!H233</f>
        <v>0</v>
      </c>
      <c r="D124" s="377">
        <f>'PAA COMPRAS '!I233</f>
        <v>4400000</v>
      </c>
      <c r="E124" s="377">
        <f>'PAA COMPRAS '!J233</f>
        <v>0</v>
      </c>
      <c r="F124" s="378">
        <f t="shared" si="4"/>
        <v>4400000</v>
      </c>
      <c r="G124" s="9"/>
    </row>
    <row r="125" spans="1:7" x14ac:dyDescent="0.25">
      <c r="A125" s="376" t="str">
        <f>'PAA COMPRAS '!G238</f>
        <v>2.1.2.02.01.003.02.03</v>
      </c>
      <c r="B125" s="319" t="str">
        <f>'PAA COMPRAS '!D238</f>
        <v>Insumos proyectos productivos</v>
      </c>
      <c r="C125" s="377">
        <f>'PAA COMPRAS '!H238</f>
        <v>0</v>
      </c>
      <c r="D125" s="377">
        <f>'PAA COMPRAS '!I238</f>
        <v>0</v>
      </c>
      <c r="E125" s="377">
        <f>'PAA COMPRAS '!J238</f>
        <v>0</v>
      </c>
      <c r="F125" s="378">
        <f t="shared" si="4"/>
        <v>0</v>
      </c>
      <c r="G125" s="9"/>
    </row>
    <row r="126" spans="1:7" x14ac:dyDescent="0.25">
      <c r="A126" s="376" t="str">
        <f>'PAA COMPRAS '!G245</f>
        <v>2.1.2.02.01.003.02.04</v>
      </c>
      <c r="B126" s="319" t="str">
        <f>'PAA COMPRAS '!D245</f>
        <v xml:space="preserve">Material didáctico (guías - folletos) </v>
      </c>
      <c r="C126" s="377">
        <f>'PAA COMPRAS '!H245</f>
        <v>0</v>
      </c>
      <c r="D126" s="377">
        <f>'PAA COMPRAS '!I245</f>
        <v>0</v>
      </c>
      <c r="E126" s="377">
        <f>'PAA COMPRAS '!J245</f>
        <v>0</v>
      </c>
      <c r="F126" s="378">
        <f t="shared" si="4"/>
        <v>0</v>
      </c>
      <c r="G126" s="9"/>
    </row>
    <row r="127" spans="1:7" x14ac:dyDescent="0.25">
      <c r="A127" s="376" t="str">
        <f>'PAA COMPRAS '!G252</f>
        <v>2.1.2.02.01.003.02.05</v>
      </c>
      <c r="B127" s="319" t="str">
        <f>'PAA COMPRAS '!D252</f>
        <v>Otros</v>
      </c>
      <c r="C127" s="377">
        <f>'PAA COMPRAS '!H252</f>
        <v>200000</v>
      </c>
      <c r="D127" s="377">
        <f>'PAA COMPRAS '!I252</f>
        <v>7270000</v>
      </c>
      <c r="E127" s="377">
        <f>'PAA COMPRAS '!J252</f>
        <v>0</v>
      </c>
      <c r="F127" s="378">
        <f t="shared" si="4"/>
        <v>7470000</v>
      </c>
      <c r="G127" s="9"/>
    </row>
    <row r="128" spans="1:7" x14ac:dyDescent="0.25">
      <c r="A128" s="384" t="str">
        <f>'PAA COMPRAS '!G263</f>
        <v>2.1.2.02.02</v>
      </c>
      <c r="B128" s="385" t="str">
        <f>'PAA COMPRAS '!D263</f>
        <v>Adquisición de Servicios</v>
      </c>
      <c r="C128" s="386">
        <f>'PAA COMPRAS '!H263</f>
        <v>1000000</v>
      </c>
      <c r="D128" s="386">
        <f>'PAA COMPRAS '!I263</f>
        <v>29238000</v>
      </c>
      <c r="E128" s="386">
        <f>'PAA COMPRAS '!J263</f>
        <v>0</v>
      </c>
      <c r="F128" s="387">
        <f t="shared" si="4"/>
        <v>30238000</v>
      </c>
      <c r="G128" s="9"/>
    </row>
    <row r="129" spans="1:7" x14ac:dyDescent="0.25">
      <c r="A129" s="372" t="str">
        <f>'PAA COMPRAS '!G264</f>
        <v>2.1.2.02.02.005</v>
      </c>
      <c r="B129" s="373" t="str">
        <f>'PAA COMPRAS '!D264</f>
        <v>Servicios de la construcción</v>
      </c>
      <c r="C129" s="374">
        <f>'PAA COMPRAS '!H264</f>
        <v>0</v>
      </c>
      <c r="D129" s="374">
        <f>'PAA COMPRAS '!I264</f>
        <v>7900000</v>
      </c>
      <c r="E129" s="374">
        <f>'PAA COMPRAS '!J264</f>
        <v>0</v>
      </c>
      <c r="F129" s="375">
        <f t="shared" si="4"/>
        <v>7900000</v>
      </c>
      <c r="G129" s="9"/>
    </row>
    <row r="130" spans="1:7" x14ac:dyDescent="0.25">
      <c r="A130" s="379" t="str">
        <f>'PAA COMPRAS '!G265</f>
        <v>2.1.2.02.02.005.01</v>
      </c>
      <c r="B130" s="318" t="str">
        <f>'PAA COMPRAS '!D265</f>
        <v>mantenimiento instalacines electricas</v>
      </c>
      <c r="C130" s="380">
        <f>'PAA COMPRAS '!H265</f>
        <v>0</v>
      </c>
      <c r="D130" s="380">
        <f>'PAA COMPRAS '!I265</f>
        <v>1000000</v>
      </c>
      <c r="E130" s="380">
        <f>'PAA COMPRAS '!J265</f>
        <v>0</v>
      </c>
      <c r="F130" s="381">
        <f t="shared" si="4"/>
        <v>1000000</v>
      </c>
      <c r="G130" s="9"/>
    </row>
    <row r="131" spans="1:7" x14ac:dyDescent="0.25">
      <c r="A131" s="379" t="str">
        <f>'PAA COMPRAS '!G271</f>
        <v>2.1.2.02.02.005.02</v>
      </c>
      <c r="B131" s="318" t="str">
        <f>'PAA COMPRAS '!D271</f>
        <v>mantenimiento instalaciones hidrosanitarias</v>
      </c>
      <c r="C131" s="380">
        <f>'PAA COMPRAS '!H271</f>
        <v>0</v>
      </c>
      <c r="D131" s="380">
        <f>'PAA COMPRAS '!I271</f>
        <v>1000000</v>
      </c>
      <c r="E131" s="380">
        <f>'PAA COMPRAS '!J271</f>
        <v>0</v>
      </c>
      <c r="F131" s="381">
        <f t="shared" si="4"/>
        <v>1000000</v>
      </c>
      <c r="G131" s="9"/>
    </row>
    <row r="132" spans="1:7" ht="23.25" x14ac:dyDescent="0.25">
      <c r="A132" s="379" t="str">
        <f>'PAA COMPRAS '!G278</f>
        <v>2.1.2.02.02.005.03</v>
      </c>
      <c r="B132" s="318" t="str">
        <f>'PAA COMPRAS '!D278</f>
        <v>Construcción ampliación y adecuación de infraestructura educativa</v>
      </c>
      <c r="C132" s="380">
        <f>'PAA COMPRAS '!H278</f>
        <v>0</v>
      </c>
      <c r="D132" s="380">
        <f>'PAA COMPRAS '!I278</f>
        <v>0</v>
      </c>
      <c r="E132" s="380">
        <f>'PAA COMPRAS '!J278</f>
        <v>0</v>
      </c>
      <c r="F132" s="381">
        <f t="shared" ref="F132:F145" si="5">+C132+D132+E132</f>
        <v>0</v>
      </c>
      <c r="G132" s="9"/>
    </row>
    <row r="133" spans="1:7" x14ac:dyDescent="0.25">
      <c r="A133" s="379" t="str">
        <f>'PAA COMPRAS '!G284</f>
        <v>2.1.2.02.02.005.04</v>
      </c>
      <c r="B133" s="318" t="str">
        <f>'PAA COMPRAS '!D284</f>
        <v>Mantenimiento de insfraestructura educativa</v>
      </c>
      <c r="C133" s="380">
        <f>'PAA COMPRAS '!H284</f>
        <v>0</v>
      </c>
      <c r="D133" s="380">
        <f>'PAA COMPRAS '!I284</f>
        <v>5900000</v>
      </c>
      <c r="E133" s="380">
        <f>'PAA COMPRAS '!J284</f>
        <v>0</v>
      </c>
      <c r="F133" s="381">
        <f t="shared" si="5"/>
        <v>5900000</v>
      </c>
      <c r="G133" s="9"/>
    </row>
    <row r="134" spans="1:7" ht="45.75" x14ac:dyDescent="0.25">
      <c r="A134" s="384" t="str">
        <f>'PAA COMPRAS '!G291</f>
        <v>2.1.2.02.02.006</v>
      </c>
      <c r="B134" s="385" t="str">
        <f>'PAA COMPRAS '!D291</f>
        <v xml:space="preserve"> Servicios de alojamiento; servicios de suministro de comidas y bebidas; servicios de transporte, y servicios de distribución, de electricidad, gas y agua.</v>
      </c>
      <c r="C134" s="386">
        <f>'PAA COMPRAS '!H291</f>
        <v>800000</v>
      </c>
      <c r="D134" s="386">
        <f>'PAA COMPRAS '!I291</f>
        <v>3340000</v>
      </c>
      <c r="E134" s="386">
        <f>'PAA COMPRAS '!J291</f>
        <v>0</v>
      </c>
      <c r="F134" s="387">
        <f t="shared" si="5"/>
        <v>4140000</v>
      </c>
      <c r="G134" s="9"/>
    </row>
    <row r="135" spans="1:7" x14ac:dyDescent="0.25">
      <c r="A135" s="379" t="str">
        <f>'PAA COMPRAS '!G292</f>
        <v>2.1.2.02.02.006.01</v>
      </c>
      <c r="B135" s="318" t="str">
        <f>'PAA COMPRAS '!D292</f>
        <v>servicios publicos</v>
      </c>
      <c r="C135" s="380">
        <f>'PAA COMPRAS '!H292</f>
        <v>0</v>
      </c>
      <c r="D135" s="380">
        <f>'PAA COMPRAS '!I292</f>
        <v>3340000</v>
      </c>
      <c r="E135" s="380">
        <f>'PAA COMPRAS '!J292</f>
        <v>0</v>
      </c>
      <c r="F135" s="381">
        <f t="shared" si="5"/>
        <v>3340000</v>
      </c>
      <c r="G135" s="9"/>
    </row>
    <row r="136" spans="1:7" x14ac:dyDescent="0.25">
      <c r="A136" s="379" t="str">
        <f>'PAA COMPRAS '!G293</f>
        <v>2.1.2.02.02.006.01.01</v>
      </c>
      <c r="B136" s="318" t="str">
        <f>'PAA COMPRAS '!D293</f>
        <v>Energia</v>
      </c>
      <c r="C136" s="380">
        <f>'PAA COMPRAS '!H293</f>
        <v>0</v>
      </c>
      <c r="D136" s="380">
        <f>'PAA COMPRAS '!I293</f>
        <v>0</v>
      </c>
      <c r="E136" s="380">
        <f>'PAA COMPRAS '!J293</f>
        <v>0</v>
      </c>
      <c r="F136" s="381">
        <f t="shared" si="5"/>
        <v>0</v>
      </c>
      <c r="G136" s="9"/>
    </row>
    <row r="137" spans="1:7" x14ac:dyDescent="0.25">
      <c r="A137" s="379" t="str">
        <f>'PAA COMPRAS '!G299</f>
        <v>2.1.2.02.02.006.01.02</v>
      </c>
      <c r="B137" s="318" t="str">
        <f>'PAA COMPRAS '!D299</f>
        <v>Telecomunicaciones</v>
      </c>
      <c r="C137" s="380">
        <f>'PAA COMPRAS '!H299</f>
        <v>0</v>
      </c>
      <c r="D137" s="380">
        <f>'PAA COMPRAS '!I299</f>
        <v>840000</v>
      </c>
      <c r="E137" s="380">
        <f>'PAA COMPRAS '!J299</f>
        <v>0</v>
      </c>
      <c r="F137" s="381">
        <f t="shared" si="5"/>
        <v>840000</v>
      </c>
      <c r="G137" s="9"/>
    </row>
    <row r="138" spans="1:7" x14ac:dyDescent="0.25">
      <c r="A138" s="379" t="str">
        <f>'PAA COMPRAS '!G305</f>
        <v>2.1.2.02.02.006.01.03</v>
      </c>
      <c r="B138" s="318" t="str">
        <f>'PAA COMPRAS '!D305</f>
        <v>Acueducto, Alcantarillado y Aseo</v>
      </c>
      <c r="C138" s="380">
        <f>'PAA COMPRAS '!H305</f>
        <v>0</v>
      </c>
      <c r="D138" s="380">
        <f>'PAA COMPRAS '!I305</f>
        <v>0</v>
      </c>
      <c r="E138" s="380">
        <f>'PAA COMPRAS '!J305</f>
        <v>0</v>
      </c>
      <c r="F138" s="381">
        <f t="shared" si="5"/>
        <v>0</v>
      </c>
      <c r="G138" s="9"/>
    </row>
    <row r="139" spans="1:7" x14ac:dyDescent="0.25">
      <c r="A139" s="379" t="str">
        <f>'PAA COMPRAS '!G311</f>
        <v>2.1.2.02.02.006.01.04</v>
      </c>
      <c r="B139" s="318" t="str">
        <f>'PAA COMPRAS '!D311</f>
        <v>Gas Natural</v>
      </c>
      <c r="C139" s="380">
        <f>'PAA COMPRAS '!H311</f>
        <v>0</v>
      </c>
      <c r="D139" s="380">
        <f>'PAA COMPRAS '!I311</f>
        <v>0</v>
      </c>
      <c r="E139" s="380">
        <f>'PAA COMPRAS '!J311</f>
        <v>0</v>
      </c>
      <c r="F139" s="381">
        <f t="shared" si="5"/>
        <v>0</v>
      </c>
      <c r="G139" s="9"/>
    </row>
    <row r="140" spans="1:7" x14ac:dyDescent="0.25">
      <c r="A140" s="379" t="str">
        <f>'PAA COMPRAS '!G317</f>
        <v>2.1.2.02.02.006.01.05</v>
      </c>
      <c r="B140" s="318" t="str">
        <f>'PAA COMPRAS '!D317</f>
        <v>Otros Servicios Publicos</v>
      </c>
      <c r="C140" s="380">
        <f>'PAA COMPRAS '!H317</f>
        <v>0</v>
      </c>
      <c r="D140" s="380">
        <f>'PAA COMPRAS '!I317</f>
        <v>2500000</v>
      </c>
      <c r="E140" s="380">
        <f>'PAA COMPRAS '!J317</f>
        <v>0</v>
      </c>
      <c r="F140" s="381">
        <f t="shared" si="5"/>
        <v>2500000</v>
      </c>
      <c r="G140" s="9"/>
    </row>
    <row r="141" spans="1:7" x14ac:dyDescent="0.25">
      <c r="A141" s="379" t="str">
        <f>'PAA COMPRAS '!G323</f>
        <v>2.1.2.02.02.006.02</v>
      </c>
      <c r="B141" s="318" t="str">
        <f>'PAA COMPRAS '!D323</f>
        <v xml:space="preserve">comunicación y transporte </v>
      </c>
      <c r="C141" s="380">
        <f>'PAA COMPRAS '!H323</f>
        <v>800000</v>
      </c>
      <c r="D141" s="380">
        <f>'PAA COMPRAS '!I323</f>
        <v>0</v>
      </c>
      <c r="E141" s="380">
        <f>'PAA COMPRAS '!J323</f>
        <v>0</v>
      </c>
      <c r="F141" s="381">
        <f t="shared" si="5"/>
        <v>800000</v>
      </c>
      <c r="G141" s="9"/>
    </row>
    <row r="142" spans="1:7" x14ac:dyDescent="0.25">
      <c r="A142" s="379" t="str">
        <f>'PAA COMPRAS '!G324</f>
        <v>2.1.2.02.02.006.02.01</v>
      </c>
      <c r="B142" s="318" t="str">
        <f>'PAA COMPRAS '!D324</f>
        <v>mensajeria</v>
      </c>
      <c r="C142" s="380">
        <f>'PAA COMPRAS '!H324</f>
        <v>300000</v>
      </c>
      <c r="D142" s="380">
        <f>'PAA COMPRAS '!I324</f>
        <v>0</v>
      </c>
      <c r="E142" s="380">
        <f>'PAA COMPRAS '!J324</f>
        <v>0</v>
      </c>
      <c r="F142" s="381">
        <f t="shared" si="5"/>
        <v>300000</v>
      </c>
      <c r="G142" s="9"/>
    </row>
    <row r="143" spans="1:7" x14ac:dyDescent="0.25">
      <c r="A143" s="379" t="str">
        <f>'PAA COMPRAS '!G330</f>
        <v>2.1.2.02.02.006.02.02</v>
      </c>
      <c r="B143" s="318" t="str">
        <f>'PAA COMPRAS '!D330</f>
        <v xml:space="preserve"> empaques y acarreos</v>
      </c>
      <c r="C143" s="380">
        <f>'PAA COMPRAS '!H330</f>
        <v>500000</v>
      </c>
      <c r="D143" s="380">
        <f>'PAA COMPRAS '!I330</f>
        <v>0</v>
      </c>
      <c r="E143" s="380">
        <f>'PAA COMPRAS '!J330</f>
        <v>0</v>
      </c>
      <c r="F143" s="381">
        <f t="shared" si="5"/>
        <v>500000</v>
      </c>
      <c r="G143" s="9"/>
    </row>
    <row r="144" spans="1:7" x14ac:dyDescent="0.25">
      <c r="A144" s="379" t="str">
        <f>'PAA COMPRAS '!G337</f>
        <v>2.1.2.02.02.006.03</v>
      </c>
      <c r="B144" s="318" t="str">
        <f>'PAA COMPRAS '!D337</f>
        <v>viticos y gastos de viaje - hospedaje</v>
      </c>
      <c r="C144" s="380">
        <f>'PAA COMPRAS '!H337</f>
        <v>0</v>
      </c>
      <c r="D144" s="380">
        <f>'PAA COMPRAS '!I337</f>
        <v>0</v>
      </c>
      <c r="E144" s="380">
        <f>'PAA COMPRAS '!J337</f>
        <v>0</v>
      </c>
      <c r="F144" s="381">
        <f t="shared" si="5"/>
        <v>0</v>
      </c>
      <c r="G144" s="9"/>
    </row>
    <row r="145" spans="1:7" x14ac:dyDescent="0.25">
      <c r="A145" s="379" t="str">
        <f>'PAA COMPRAS '!G338</f>
        <v>2.1.2.02.02.006.03.01</v>
      </c>
      <c r="B145" s="318" t="str">
        <f>'PAA COMPRAS '!D338</f>
        <v>hospedaje</v>
      </c>
      <c r="C145" s="380">
        <f>'PAA COMPRAS '!H338</f>
        <v>0</v>
      </c>
      <c r="D145" s="380">
        <f>'PAA COMPRAS '!I338</f>
        <v>0</v>
      </c>
      <c r="E145" s="380">
        <f>'PAA COMPRAS '!J338</f>
        <v>0</v>
      </c>
      <c r="F145" s="381">
        <f t="shared" si="5"/>
        <v>0</v>
      </c>
      <c r="G145" s="9"/>
    </row>
    <row r="146" spans="1:7" x14ac:dyDescent="0.25">
      <c r="A146" s="379" t="str">
        <f>'PAA COMPRAS '!G345</f>
        <v>2.1.2.02.02.006.03.02</v>
      </c>
      <c r="B146" s="318" t="str">
        <f>'PAA COMPRAS '!D345</f>
        <v>manutención</v>
      </c>
      <c r="C146" s="380">
        <f>'PAA COMPRAS '!H345</f>
        <v>0</v>
      </c>
      <c r="D146" s="380">
        <f>'PAA COMPRAS '!I345</f>
        <v>0</v>
      </c>
      <c r="E146" s="380">
        <f>'PAA COMPRAS '!J345</f>
        <v>0</v>
      </c>
      <c r="F146" s="381">
        <f t="shared" ref="F146:F158" si="6">+C146+D146+E146</f>
        <v>0</v>
      </c>
      <c r="G146" s="9"/>
    </row>
    <row r="147" spans="1:7" ht="23.25" x14ac:dyDescent="0.25">
      <c r="A147" s="384" t="str">
        <f>'PAA COMPRAS '!G351</f>
        <v>2.1.2.02.02.007</v>
      </c>
      <c r="B147" s="385" t="str">
        <f>'PAA COMPRAS '!D351</f>
        <v>Servicios financieros y servicios conexos, servicios inmobiliarios y servicios de leasing</v>
      </c>
      <c r="C147" s="386">
        <f>'PAA COMPRAS '!H351</f>
        <v>0</v>
      </c>
      <c r="D147" s="386">
        <f>'PAA COMPRAS '!I351</f>
        <v>8798000</v>
      </c>
      <c r="E147" s="386">
        <f>'PAA COMPRAS '!J351</f>
        <v>0</v>
      </c>
      <c r="F147" s="387">
        <f t="shared" si="6"/>
        <v>8798000</v>
      </c>
      <c r="G147" s="9"/>
    </row>
    <row r="148" spans="1:7" x14ac:dyDescent="0.25">
      <c r="A148" s="379" t="str">
        <f>'PAA COMPRAS '!G352</f>
        <v>2.1.2.02.02.007.01</v>
      </c>
      <c r="B148" s="318" t="str">
        <f>'PAA COMPRAS '!D352</f>
        <v>seguros</v>
      </c>
      <c r="C148" s="380">
        <f>'PAA COMPRAS '!H352</f>
        <v>0</v>
      </c>
      <c r="D148" s="380">
        <f>'PAA COMPRAS '!I352</f>
        <v>5500000</v>
      </c>
      <c r="E148" s="380">
        <f>'PAA COMPRAS '!J352</f>
        <v>0</v>
      </c>
      <c r="F148" s="381">
        <f t="shared" si="6"/>
        <v>5500000</v>
      </c>
      <c r="G148" s="9"/>
    </row>
    <row r="149" spans="1:7" x14ac:dyDescent="0.25">
      <c r="A149" s="379" t="str">
        <f>'PAA COMPRAS '!G353</f>
        <v>2.1.2.02.02.007.01.01</v>
      </c>
      <c r="B149" s="318" t="str">
        <f>'PAA COMPRAS '!D353</f>
        <v>poliza de Manejo</v>
      </c>
      <c r="C149" s="380">
        <f>'PAA COMPRAS '!H353</f>
        <v>0</v>
      </c>
      <c r="D149" s="380">
        <f>'PAA COMPRAS '!I353</f>
        <v>0</v>
      </c>
      <c r="E149" s="380">
        <f>'PAA COMPRAS '!J353</f>
        <v>0</v>
      </c>
      <c r="F149" s="381">
        <f t="shared" si="6"/>
        <v>0</v>
      </c>
      <c r="G149" s="9"/>
    </row>
    <row r="150" spans="1:7" ht="33.75" x14ac:dyDescent="0.25">
      <c r="A150" s="376" t="str">
        <f>'PAA COMPRAS '!G359</f>
        <v>2.1.2.02.02.007.01.02</v>
      </c>
      <c r="B150" s="319" t="str">
        <f>'PAA COMPRAS '!D359</f>
        <v>ARL Estudiantes (que cursen Programas de formación complementaria de las escuelas normales superiores).</v>
      </c>
      <c r="C150" s="377">
        <f>'PAA COMPRAS '!H359</f>
        <v>0</v>
      </c>
      <c r="D150" s="377">
        <f>'PAA COMPRAS '!I359</f>
        <v>0</v>
      </c>
      <c r="E150" s="377">
        <f>'PAA COMPRAS '!J359</f>
        <v>0</v>
      </c>
      <c r="F150" s="378">
        <f t="shared" si="6"/>
        <v>0</v>
      </c>
      <c r="G150" s="9"/>
    </row>
    <row r="151" spans="1:7" x14ac:dyDescent="0.25">
      <c r="A151" s="376" t="str">
        <f>'PAA COMPRAS '!G365</f>
        <v>2.1.2.02.02.007.01.03</v>
      </c>
      <c r="B151" s="319" t="str">
        <f>'PAA COMPRAS '!D365</f>
        <v>Póliza Global (Manejo y Bienes Muebles)</v>
      </c>
      <c r="C151" s="377">
        <f>'PAA COMPRAS '!H365</f>
        <v>0</v>
      </c>
      <c r="D151" s="377">
        <f>'PAA COMPRAS '!I365</f>
        <v>5500000</v>
      </c>
      <c r="E151" s="377">
        <f>'PAA COMPRAS '!J365</f>
        <v>0</v>
      </c>
      <c r="F151" s="378">
        <f t="shared" si="6"/>
        <v>5500000</v>
      </c>
      <c r="G151" s="9"/>
    </row>
    <row r="152" spans="1:7" x14ac:dyDescent="0.25">
      <c r="A152" s="379" t="str">
        <f>'PAA COMPRAS '!G372</f>
        <v>2.1.2.02.02.007.02</v>
      </c>
      <c r="B152" s="318" t="str">
        <f>'PAA COMPRAS '!D372</f>
        <v>Gastos financieros</v>
      </c>
      <c r="C152" s="380">
        <f>'PAA COMPRAS '!H372</f>
        <v>0</v>
      </c>
      <c r="D152" s="380">
        <f>'PAA COMPRAS '!I372</f>
        <v>298000</v>
      </c>
      <c r="E152" s="380">
        <f>'PAA COMPRAS '!J372</f>
        <v>0</v>
      </c>
      <c r="F152" s="381">
        <f t="shared" si="6"/>
        <v>298000</v>
      </c>
      <c r="G152" s="9"/>
    </row>
    <row r="153" spans="1:7" x14ac:dyDescent="0.25">
      <c r="A153" s="379" t="str">
        <f>'PAA COMPRAS '!G373</f>
        <v>2.1.2.02.02.007.02.01</v>
      </c>
      <c r="B153" s="318" t="str">
        <f>'PAA COMPRAS '!D373</f>
        <v>comisiones bancarias</v>
      </c>
      <c r="C153" s="380">
        <f>'PAA COMPRAS '!H373</f>
        <v>0</v>
      </c>
      <c r="D153" s="380">
        <f>'PAA COMPRAS '!I373</f>
        <v>0</v>
      </c>
      <c r="E153" s="380">
        <f>'PAA COMPRAS '!J373</f>
        <v>0</v>
      </c>
      <c r="F153" s="381">
        <f t="shared" si="6"/>
        <v>0</v>
      </c>
      <c r="G153" s="9"/>
    </row>
    <row r="154" spans="1:7" x14ac:dyDescent="0.25">
      <c r="A154" s="379" t="str">
        <f>'PAA COMPRAS '!G379</f>
        <v>2.1.2.02.02.007.02.02</v>
      </c>
      <c r="B154" s="318" t="str">
        <f>'PAA COMPRAS '!D379</f>
        <v>compra de chequera</v>
      </c>
      <c r="C154" s="380">
        <f>'PAA COMPRAS '!H379</f>
        <v>0</v>
      </c>
      <c r="D154" s="380">
        <f>'PAA COMPRAS '!I379</f>
        <v>0</v>
      </c>
      <c r="E154" s="380">
        <f>'PAA COMPRAS '!J379</f>
        <v>0</v>
      </c>
      <c r="F154" s="381">
        <f t="shared" si="6"/>
        <v>0</v>
      </c>
      <c r="G154" s="9"/>
    </row>
    <row r="155" spans="1:7" x14ac:dyDescent="0.25">
      <c r="A155" s="379" t="str">
        <f>'PAA COMPRAS '!G385</f>
        <v>2.1.2.02.02.007.02.03</v>
      </c>
      <c r="B155" s="318" t="str">
        <f>'PAA COMPRAS '!D385</f>
        <v>otros gastos financieros - gravamenes</v>
      </c>
      <c r="C155" s="380">
        <f>'PAA COMPRAS '!H385</f>
        <v>0</v>
      </c>
      <c r="D155" s="380">
        <f>'PAA COMPRAS '!I385</f>
        <v>298000</v>
      </c>
      <c r="E155" s="380">
        <f>'PAA COMPRAS '!J385</f>
        <v>0</v>
      </c>
      <c r="F155" s="381">
        <f t="shared" si="6"/>
        <v>298000</v>
      </c>
      <c r="G155" s="9"/>
    </row>
    <row r="156" spans="1:7" x14ac:dyDescent="0.25">
      <c r="A156" s="379" t="str">
        <f>'PAA COMPRAS '!G392</f>
        <v>2.1.2.02.02.007.03</v>
      </c>
      <c r="B156" s="318" t="str">
        <f>'PAA COMPRAS '!D392</f>
        <v>Arrendamientos</v>
      </c>
      <c r="C156" s="380">
        <f>'PAA COMPRAS '!H392</f>
        <v>0</v>
      </c>
      <c r="D156" s="380">
        <f>'PAA COMPRAS '!I392</f>
        <v>3000000</v>
      </c>
      <c r="E156" s="380">
        <f>'PAA COMPRAS '!J392</f>
        <v>0</v>
      </c>
      <c r="F156" s="381">
        <f t="shared" si="6"/>
        <v>3000000</v>
      </c>
      <c r="G156" s="9"/>
    </row>
    <row r="157" spans="1:7" x14ac:dyDescent="0.25">
      <c r="A157" s="379" t="str">
        <f>'PAA COMPRAS '!G393</f>
        <v>2.1.2.02.02.007.03.01</v>
      </c>
      <c r="B157" s="318" t="str">
        <f>'PAA COMPRAS '!D393</f>
        <v>Bienes inmuebles</v>
      </c>
      <c r="C157" s="380">
        <f>'PAA COMPRAS '!H393</f>
        <v>0</v>
      </c>
      <c r="D157" s="380">
        <f>'PAA COMPRAS '!I393</f>
        <v>0</v>
      </c>
      <c r="E157" s="380">
        <f>'PAA COMPRAS '!J393</f>
        <v>0</v>
      </c>
      <c r="F157" s="381">
        <f t="shared" si="6"/>
        <v>0</v>
      </c>
      <c r="G157" s="9"/>
    </row>
    <row r="158" spans="1:7" x14ac:dyDescent="0.25">
      <c r="A158" s="379" t="str">
        <f>'PAA COMPRAS '!G399</f>
        <v>2.1.2.02.02.007.03.02</v>
      </c>
      <c r="B158" s="318" t="str">
        <f>'PAA COMPRAS '!D399</f>
        <v>Bienes muebles</v>
      </c>
      <c r="C158" s="380">
        <f>'PAA COMPRAS '!H399</f>
        <v>0</v>
      </c>
      <c r="D158" s="380">
        <f>'PAA COMPRAS '!I399</f>
        <v>0</v>
      </c>
      <c r="E158" s="380">
        <f>'PAA COMPRAS '!J399</f>
        <v>0</v>
      </c>
      <c r="F158" s="381">
        <f t="shared" si="6"/>
        <v>0</v>
      </c>
      <c r="G158" s="9"/>
    </row>
    <row r="159" spans="1:7" x14ac:dyDescent="0.25">
      <c r="A159" s="379" t="str">
        <f>'PAA COMPRAS '!G405</f>
        <v>2.1.2.02.02.007.03.03</v>
      </c>
      <c r="B159" s="318" t="str">
        <f>'PAA COMPRAS '!D405</f>
        <v>otros arrendamientos</v>
      </c>
      <c r="C159" s="380">
        <f>'PAA COMPRAS '!H405</f>
        <v>0</v>
      </c>
      <c r="D159" s="380">
        <f>'PAA COMPRAS '!I405</f>
        <v>3000000</v>
      </c>
      <c r="E159" s="380">
        <f>'PAA COMPRAS '!J405</f>
        <v>0</v>
      </c>
      <c r="F159" s="381">
        <f t="shared" ref="F159:F170" si="7">+C159+D159+E159</f>
        <v>3000000</v>
      </c>
      <c r="G159" s="9"/>
    </row>
    <row r="160" spans="1:7" ht="23.25" x14ac:dyDescent="0.25">
      <c r="A160" s="384" t="str">
        <f>'PAA COMPRAS '!G411</f>
        <v>2.1.2.02.02.008</v>
      </c>
      <c r="B160" s="385" t="str">
        <f>'PAA COMPRAS '!D411</f>
        <v xml:space="preserve">Servicios prestados a las empresas y servicios de producción </v>
      </c>
      <c r="C160" s="386">
        <f>'PAA COMPRAS '!H411</f>
        <v>200000</v>
      </c>
      <c r="D160" s="386">
        <f>'PAA COMPRAS '!I411</f>
        <v>6200000</v>
      </c>
      <c r="E160" s="386">
        <f>'PAA COMPRAS '!J411</f>
        <v>0</v>
      </c>
      <c r="F160" s="387">
        <f t="shared" si="7"/>
        <v>6400000</v>
      </c>
      <c r="G160" s="9"/>
    </row>
    <row r="161" spans="1:7" x14ac:dyDescent="0.25">
      <c r="A161" s="379" t="str">
        <f>'PAA COMPRAS '!G412</f>
        <v>2.1.2.02.02.008.01</v>
      </c>
      <c r="B161" s="318" t="str">
        <f>'PAA COMPRAS '!D412</f>
        <v>mantenimiento mobiliario</v>
      </c>
      <c r="C161" s="380">
        <f>'PAA COMPRAS '!H412</f>
        <v>0</v>
      </c>
      <c r="D161" s="380">
        <f>'PAA COMPRAS '!I412</f>
        <v>1500000</v>
      </c>
      <c r="E161" s="380">
        <f>'PAA COMPRAS '!J412</f>
        <v>0</v>
      </c>
      <c r="F161" s="381">
        <f t="shared" si="7"/>
        <v>1500000</v>
      </c>
      <c r="G161" s="9"/>
    </row>
    <row r="162" spans="1:7" x14ac:dyDescent="0.25">
      <c r="A162" s="379" t="str">
        <f>'PAA COMPRAS '!G419</f>
        <v>2.1.2.02.02.008.02</v>
      </c>
      <c r="B162" s="318" t="str">
        <f>'PAA COMPRAS '!D419</f>
        <v>mantenimiento equipo</v>
      </c>
      <c r="C162" s="380">
        <f>'PAA COMPRAS '!H419</f>
        <v>0</v>
      </c>
      <c r="D162" s="380">
        <f>'PAA COMPRAS '!I419</f>
        <v>4100000</v>
      </c>
      <c r="E162" s="380">
        <f>'PAA COMPRAS '!J419</f>
        <v>0</v>
      </c>
      <c r="F162" s="381">
        <f t="shared" si="7"/>
        <v>4100000</v>
      </c>
      <c r="G162" s="9"/>
    </row>
    <row r="163" spans="1:7" x14ac:dyDescent="0.25">
      <c r="A163" s="379" t="str">
        <f>'PAA COMPRAS '!G426</f>
        <v>2.1.2.02.02.008.03</v>
      </c>
      <c r="B163" s="318" t="str">
        <f>'PAA COMPRAS '!D426</f>
        <v>otros mantenimientos</v>
      </c>
      <c r="C163" s="380">
        <f>'PAA COMPRAS '!H426</f>
        <v>200000</v>
      </c>
      <c r="D163" s="380">
        <f>'PAA COMPRAS '!I426</f>
        <v>600000</v>
      </c>
      <c r="E163" s="380">
        <f>'PAA COMPRAS '!J426</f>
        <v>0</v>
      </c>
      <c r="F163" s="381">
        <f t="shared" si="7"/>
        <v>800000</v>
      </c>
      <c r="G163" s="9"/>
    </row>
    <row r="164" spans="1:7" x14ac:dyDescent="0.25">
      <c r="A164" s="379" t="str">
        <f>'PAA COMPRAS '!G433</f>
        <v>2.1.2.02.02.008.04</v>
      </c>
      <c r="B164" s="318" t="str">
        <f>'PAA COMPRAS '!D433</f>
        <v>otros gastos adquisicion de servicios</v>
      </c>
      <c r="C164" s="380">
        <f>'PAA COMPRAS '!H433</f>
        <v>0</v>
      </c>
      <c r="D164" s="380">
        <f>'PAA COMPRAS '!I433</f>
        <v>0</v>
      </c>
      <c r="E164" s="380">
        <f>'PAA COMPRAS '!J433</f>
        <v>0</v>
      </c>
      <c r="F164" s="381">
        <f t="shared" si="7"/>
        <v>0</v>
      </c>
      <c r="G164" s="9"/>
    </row>
    <row r="165" spans="1:7" x14ac:dyDescent="0.25">
      <c r="A165" s="379" t="str">
        <f>'PAA COMPRAS '!G434</f>
        <v>2.1.2.02.02.008.04.01</v>
      </c>
      <c r="B165" s="318" t="str">
        <f>'PAA COMPRAS '!D434</f>
        <v>servicios profesionales</v>
      </c>
      <c r="C165" s="380">
        <f>'PAA COMPRAS '!H434</f>
        <v>0</v>
      </c>
      <c r="D165" s="380">
        <f>'PAA COMPRAS '!I434</f>
        <v>0</v>
      </c>
      <c r="E165" s="380">
        <f>'PAA COMPRAS '!J434</f>
        <v>0</v>
      </c>
      <c r="F165" s="381">
        <f t="shared" si="7"/>
        <v>0</v>
      </c>
      <c r="G165" s="9"/>
    </row>
    <row r="166" spans="1:7" x14ac:dyDescent="0.25">
      <c r="A166" s="379" t="str">
        <f>'PAA COMPRAS '!G440</f>
        <v>2.1.2.02.02.008.04.02</v>
      </c>
      <c r="B166" s="318" t="str">
        <f>'PAA COMPRAS '!D440</f>
        <v>servicios tecnicos</v>
      </c>
      <c r="C166" s="380">
        <f>'PAA COMPRAS '!H440</f>
        <v>0</v>
      </c>
      <c r="D166" s="380">
        <f>'PAA COMPRAS '!I440</f>
        <v>0</v>
      </c>
      <c r="E166" s="380">
        <f>'PAA COMPRAS '!J440</f>
        <v>0</v>
      </c>
      <c r="F166" s="381">
        <f t="shared" si="7"/>
        <v>0</v>
      </c>
      <c r="G166" s="9"/>
    </row>
    <row r="167" spans="1:7" ht="23.25" x14ac:dyDescent="0.25">
      <c r="A167" s="384" t="str">
        <f>'PAA COMPRAS '!G446</f>
        <v>2.1.2.02.02.009</v>
      </c>
      <c r="B167" s="385" t="str">
        <f>'PAA COMPRAS '!D446</f>
        <v>Servicios para la comunidad, sociales y personales</v>
      </c>
      <c r="C167" s="386">
        <f>'PAA COMPRAS '!H446</f>
        <v>0</v>
      </c>
      <c r="D167" s="386">
        <f>'PAA COMPRAS '!I446</f>
        <v>3000000</v>
      </c>
      <c r="E167" s="386">
        <f>'PAA COMPRAS '!J446</f>
        <v>0</v>
      </c>
      <c r="F167" s="387">
        <f t="shared" si="7"/>
        <v>3000000</v>
      </c>
      <c r="G167" s="9"/>
    </row>
    <row r="168" spans="1:7" x14ac:dyDescent="0.25">
      <c r="A168" s="379" t="str">
        <f>'PAA COMPRAS '!G447</f>
        <v>2.1.2.02.02.009.01</v>
      </c>
      <c r="B168" s="318" t="str">
        <f>'PAA COMPRAS '!D447</f>
        <v>Participacion en Actividades Cientificas</v>
      </c>
      <c r="C168" s="380">
        <f>'PAA COMPRAS '!H447</f>
        <v>0</v>
      </c>
      <c r="D168" s="380">
        <f>'PAA COMPRAS '!I447</f>
        <v>500000</v>
      </c>
      <c r="E168" s="380">
        <f>'PAA COMPRAS '!J447</f>
        <v>0</v>
      </c>
      <c r="F168" s="381">
        <f t="shared" si="7"/>
        <v>500000</v>
      </c>
      <c r="G168" s="9"/>
    </row>
    <row r="169" spans="1:7" x14ac:dyDescent="0.25">
      <c r="A169" s="376" t="str">
        <f>'PAA COMPRAS '!G455</f>
        <v>2.1.2.02.02.009.02</v>
      </c>
      <c r="B169" s="319" t="str">
        <f>'PAA COMPRAS '!D455</f>
        <v>Participación en actividades deportivas y culturales</v>
      </c>
      <c r="C169" s="377">
        <f>'PAA COMPRAS '!H455</f>
        <v>0</v>
      </c>
      <c r="D169" s="377">
        <f>'PAA COMPRAS '!I455</f>
        <v>500000</v>
      </c>
      <c r="E169" s="377">
        <f>'PAA COMPRAS '!J455</f>
        <v>0</v>
      </c>
      <c r="F169" s="378">
        <f t="shared" si="7"/>
        <v>500000</v>
      </c>
      <c r="G169" s="9"/>
    </row>
    <row r="170" spans="1:7" x14ac:dyDescent="0.25">
      <c r="A170" s="376" t="str">
        <f>'PAA COMPRAS '!G465</f>
        <v>2.1.2.02.02.009.03</v>
      </c>
      <c r="B170" s="319" t="str">
        <f>'PAA COMPRAS '!D465</f>
        <v>Realización en actividades científicas</v>
      </c>
      <c r="C170" s="377">
        <f>'PAA COMPRAS '!H465</f>
        <v>0</v>
      </c>
      <c r="D170" s="377">
        <f>'PAA COMPRAS '!I465</f>
        <v>0</v>
      </c>
      <c r="E170" s="377">
        <f>'PAA COMPRAS '!J465</f>
        <v>0</v>
      </c>
      <c r="F170" s="378">
        <f t="shared" si="7"/>
        <v>0</v>
      </c>
      <c r="G170" s="9"/>
    </row>
    <row r="171" spans="1:7" x14ac:dyDescent="0.25">
      <c r="A171" s="376" t="str">
        <f>'PAA COMPRAS '!G473</f>
        <v>2.1.2.02.02.009.04</v>
      </c>
      <c r="B171" s="319" t="str">
        <f>'PAA COMPRAS '!D473</f>
        <v>Realización de actividades deportivas y culturales</v>
      </c>
      <c r="C171" s="377">
        <f>'PAA COMPRAS '!H473</f>
        <v>0</v>
      </c>
      <c r="D171" s="377">
        <f>'PAA COMPRAS '!I473</f>
        <v>2000000</v>
      </c>
      <c r="E171" s="377">
        <f>'PAA COMPRAS '!J473</f>
        <v>0</v>
      </c>
      <c r="F171" s="378">
        <f t="shared" ref="F171:F176" si="8">+C171+D171+E171</f>
        <v>2000000</v>
      </c>
      <c r="G171" s="9"/>
    </row>
    <row r="172" spans="1:7" x14ac:dyDescent="0.25">
      <c r="A172" s="376" t="str">
        <f>'PAA COMPRAS '!G480</f>
        <v>2.1.2.02.02.009.05</v>
      </c>
      <c r="B172" s="319" t="str">
        <f>'PAA COMPRAS '!D480</f>
        <v>Actividades plan de mejoramiento institucional</v>
      </c>
      <c r="C172" s="377">
        <f>'PAA COMPRAS '!H480</f>
        <v>0</v>
      </c>
      <c r="D172" s="377">
        <f>'PAA COMPRAS '!I480</f>
        <v>0</v>
      </c>
      <c r="E172" s="377">
        <f>'PAA COMPRAS '!J480</f>
        <v>0</v>
      </c>
      <c r="F172" s="378">
        <f t="shared" si="8"/>
        <v>0</v>
      </c>
      <c r="G172" s="9"/>
    </row>
    <row r="173" spans="1:7" ht="23.25" x14ac:dyDescent="0.25">
      <c r="A173" s="379" t="str">
        <f>'PAA COMPRAS '!G487</f>
        <v>2.1.2.02.02.009.06</v>
      </c>
      <c r="B173" s="318" t="str">
        <f>'PAA COMPRAS '!D487</f>
        <v>Desarrollo de Jornadas Extendidas y complementarias (población Matriculada)</v>
      </c>
      <c r="C173" s="380">
        <f>'PAA COMPRAS '!H487</f>
        <v>0</v>
      </c>
      <c r="D173" s="380">
        <f>'PAA COMPRAS '!I487</f>
        <v>0</v>
      </c>
      <c r="E173" s="380">
        <f>'PAA COMPRAS '!J487</f>
        <v>0</v>
      </c>
      <c r="F173" s="381">
        <f t="shared" si="8"/>
        <v>0</v>
      </c>
      <c r="G173" s="9"/>
    </row>
    <row r="174" spans="1:7" x14ac:dyDescent="0.25">
      <c r="A174" s="379" t="str">
        <f>'PAA COMPRAS '!G488</f>
        <v>2.1.2.02.02.009.06.01</v>
      </c>
      <c r="B174" s="318" t="str">
        <f>'PAA COMPRAS '!D488</f>
        <v>Alimentación</v>
      </c>
      <c r="C174" s="380">
        <f>'PAA COMPRAS '!H488</f>
        <v>0</v>
      </c>
      <c r="D174" s="380">
        <f>'PAA COMPRAS '!I488</f>
        <v>0</v>
      </c>
      <c r="E174" s="380">
        <f>'PAA COMPRAS '!J488</f>
        <v>0</v>
      </c>
      <c r="F174" s="381">
        <f t="shared" si="8"/>
        <v>0</v>
      </c>
      <c r="G174" s="9"/>
    </row>
    <row r="175" spans="1:7" x14ac:dyDescent="0.25">
      <c r="A175" s="379" t="str">
        <f>'PAA COMPRAS '!G495</f>
        <v>2.1.2.02.02.009.06.02</v>
      </c>
      <c r="B175" s="318" t="str">
        <f>'PAA COMPRAS '!D495</f>
        <v>Transporte</v>
      </c>
      <c r="C175" s="380">
        <f>'PAA COMPRAS '!H495</f>
        <v>0</v>
      </c>
      <c r="D175" s="380">
        <f>'PAA COMPRAS '!I495</f>
        <v>0</v>
      </c>
      <c r="E175" s="380">
        <f>'PAA COMPRAS '!J495</f>
        <v>0</v>
      </c>
      <c r="F175" s="381">
        <f t="shared" si="8"/>
        <v>0</v>
      </c>
      <c r="G175" s="9"/>
    </row>
    <row r="176" spans="1:7" ht="15.75" thickBot="1" x14ac:dyDescent="0.3">
      <c r="A176" s="396" t="str">
        <f>'PAA COMPRAS '!G501</f>
        <v>2.1.2.02.02.009.06.03</v>
      </c>
      <c r="B176" s="397" t="str">
        <f>'PAA COMPRAS '!D501</f>
        <v>Materiales</v>
      </c>
      <c r="C176" s="398">
        <f>'PAA COMPRAS '!H501</f>
        <v>0</v>
      </c>
      <c r="D176" s="398">
        <f>'PAA COMPRAS '!I501</f>
        <v>0</v>
      </c>
      <c r="E176" s="398">
        <f>'PAA COMPRAS '!J501</f>
        <v>0</v>
      </c>
      <c r="F176" s="399">
        <f t="shared" si="8"/>
        <v>0</v>
      </c>
      <c r="G176" s="9"/>
    </row>
    <row r="177" spans="1:6" x14ac:dyDescent="0.25">
      <c r="A177" s="81"/>
      <c r="B177" s="82"/>
      <c r="C177" s="83"/>
      <c r="D177" s="83"/>
      <c r="E177" s="83"/>
      <c r="F177" s="83"/>
    </row>
    <row r="178" spans="1:6" ht="53.25" customHeight="1" x14ac:dyDescent="0.25">
      <c r="A178" s="507" t="s">
        <v>263</v>
      </c>
      <c r="B178" s="507"/>
      <c r="C178" s="507"/>
      <c r="D178" s="507"/>
      <c r="E178" s="507"/>
      <c r="F178" s="507"/>
    </row>
    <row r="179" spans="1:6" ht="59.25" customHeight="1" x14ac:dyDescent="0.25">
      <c r="A179" s="511" t="s">
        <v>765</v>
      </c>
      <c r="B179" s="511"/>
      <c r="C179" s="511"/>
      <c r="D179" s="511"/>
      <c r="E179" s="511"/>
      <c r="F179" s="511"/>
    </row>
    <row r="180" spans="1:6" ht="51" customHeight="1" x14ac:dyDescent="0.25">
      <c r="A180" s="510" t="s">
        <v>264</v>
      </c>
      <c r="B180" s="510"/>
      <c r="C180" s="510"/>
      <c r="D180" s="510"/>
      <c r="E180" s="510"/>
      <c r="F180" s="510"/>
    </row>
    <row r="181" spans="1:6" ht="55.5" customHeight="1" x14ac:dyDescent="0.25">
      <c r="A181" s="512" t="s">
        <v>265</v>
      </c>
      <c r="B181" s="512"/>
      <c r="C181" s="512"/>
      <c r="D181" s="512"/>
      <c r="E181" s="512"/>
      <c r="F181" s="512"/>
    </row>
    <row r="182" spans="1:6" ht="50.25" customHeight="1" x14ac:dyDescent="0.25">
      <c r="A182" s="505" t="s">
        <v>348</v>
      </c>
      <c r="B182" s="505"/>
      <c r="C182" s="505"/>
      <c r="D182" s="505"/>
      <c r="E182" s="505"/>
      <c r="F182" s="505"/>
    </row>
    <row r="183" spans="1:6" ht="34.5" customHeight="1" x14ac:dyDescent="0.25">
      <c r="A183" s="505" t="s">
        <v>266</v>
      </c>
      <c r="B183" s="505"/>
      <c r="C183" s="505"/>
      <c r="D183" s="505"/>
      <c r="E183" s="505"/>
      <c r="F183" s="505"/>
    </row>
    <row r="184" spans="1:6" ht="64.5" customHeight="1" x14ac:dyDescent="0.25">
      <c r="A184" s="510" t="s">
        <v>325</v>
      </c>
      <c r="B184" s="510"/>
      <c r="C184" s="510"/>
      <c r="D184" s="510"/>
      <c r="E184" s="510"/>
      <c r="F184" s="510"/>
    </row>
    <row r="185" spans="1:6" x14ac:dyDescent="0.25">
      <c r="A185" s="31"/>
    </row>
    <row r="186" spans="1:6" x14ac:dyDescent="0.25">
      <c r="A186" s="513" t="s">
        <v>326</v>
      </c>
      <c r="B186" s="513"/>
      <c r="C186" s="513"/>
      <c r="D186" s="513"/>
      <c r="E186" s="513"/>
      <c r="F186" s="513"/>
    </row>
    <row r="187" spans="1:6" x14ac:dyDescent="0.25">
      <c r="A187" s="31"/>
    </row>
    <row r="188" spans="1:6" ht="41.25" customHeight="1" x14ac:dyDescent="0.25">
      <c r="A188" s="507" t="s">
        <v>327</v>
      </c>
      <c r="B188" s="507"/>
      <c r="C188" s="507"/>
      <c r="D188" s="507"/>
      <c r="E188" s="507"/>
      <c r="F188" s="507"/>
    </row>
    <row r="189" spans="1:6" x14ac:dyDescent="0.25">
      <c r="A189" s="31"/>
    </row>
    <row r="190" spans="1:6" ht="25.5" customHeight="1" x14ac:dyDescent="0.25">
      <c r="A190" s="508" t="s">
        <v>778</v>
      </c>
      <c r="B190" s="508"/>
      <c r="C190" s="508"/>
      <c r="D190" s="508"/>
      <c r="E190" s="508"/>
      <c r="F190" s="508"/>
    </row>
    <row r="191" spans="1:6" x14ac:dyDescent="0.25">
      <c r="A191" s="31"/>
    </row>
    <row r="192" spans="1:6" ht="18" customHeight="1" x14ac:dyDescent="0.25">
      <c r="A192" s="508" t="s">
        <v>267</v>
      </c>
      <c r="B192" s="508"/>
      <c r="C192" s="508"/>
      <c r="D192" s="508"/>
      <c r="E192" s="508"/>
      <c r="F192" s="508"/>
    </row>
    <row r="193" spans="1:6" x14ac:dyDescent="0.25">
      <c r="A193" s="15"/>
    </row>
    <row r="194" spans="1:6" ht="27" customHeight="1" x14ac:dyDescent="0.25">
      <c r="A194" s="509" t="s">
        <v>766</v>
      </c>
      <c r="B194" s="509"/>
      <c r="C194" s="509"/>
      <c r="D194" s="509"/>
      <c r="E194" s="509"/>
      <c r="F194" s="509"/>
    </row>
    <row r="197" spans="1:6" x14ac:dyDescent="0.25">
      <c r="A197" s="498" t="s">
        <v>686</v>
      </c>
      <c r="B197" s="498"/>
      <c r="C197" s="498" t="s">
        <v>788</v>
      </c>
      <c r="D197" s="498"/>
    </row>
    <row r="198" spans="1:6" x14ac:dyDescent="0.25">
      <c r="A198" s="497" t="s">
        <v>302</v>
      </c>
      <c r="B198" s="497"/>
      <c r="C198" s="469" t="s">
        <v>789</v>
      </c>
      <c r="D198" s="469"/>
      <c r="E198" s="148"/>
    </row>
    <row r="199" spans="1:6" x14ac:dyDescent="0.25">
      <c r="A199" s="466"/>
      <c r="B199" s="466"/>
      <c r="C199" s="469"/>
      <c r="D199" s="469"/>
      <c r="E199" s="148"/>
    </row>
    <row r="200" spans="1:6" x14ac:dyDescent="0.25">
      <c r="A200" s="465"/>
      <c r="B200" s="499"/>
      <c r="C200" s="499"/>
      <c r="D200" s="499"/>
    </row>
    <row r="201" spans="1:6" x14ac:dyDescent="0.25">
      <c r="A201" s="499" t="s">
        <v>790</v>
      </c>
      <c r="B201" s="499"/>
      <c r="C201" s="500" t="s">
        <v>791</v>
      </c>
      <c r="D201" s="500"/>
    </row>
    <row r="202" spans="1:6" x14ac:dyDescent="0.25">
      <c r="A202" s="497" t="s">
        <v>792</v>
      </c>
      <c r="B202" s="497"/>
      <c r="C202" s="469" t="s">
        <v>792</v>
      </c>
      <c r="D202" s="469"/>
    </row>
    <row r="203" spans="1:6" x14ac:dyDescent="0.25">
      <c r="A203" s="466"/>
      <c r="B203" s="466"/>
      <c r="C203" s="466"/>
      <c r="D203" s="466"/>
    </row>
    <row r="204" spans="1:6" x14ac:dyDescent="0.25">
      <c r="A204" s="465"/>
      <c r="B204" s="467"/>
      <c r="C204" s="467"/>
      <c r="D204" s="467"/>
    </row>
    <row r="205" spans="1:6" x14ac:dyDescent="0.25">
      <c r="A205" s="498" t="s">
        <v>793</v>
      </c>
      <c r="B205" s="498"/>
      <c r="C205" s="498" t="s">
        <v>794</v>
      </c>
      <c r="D205" s="498"/>
    </row>
    <row r="206" spans="1:6" x14ac:dyDescent="0.25">
      <c r="A206" s="497" t="s">
        <v>795</v>
      </c>
      <c r="B206" s="497"/>
      <c r="C206" s="497" t="s">
        <v>796</v>
      </c>
      <c r="D206" s="497"/>
    </row>
    <row r="207" spans="1:6" x14ac:dyDescent="0.25">
      <c r="A207" s="466"/>
      <c r="B207" s="466"/>
      <c r="C207" s="466"/>
      <c r="D207" s="466"/>
    </row>
    <row r="208" spans="1:6" x14ac:dyDescent="0.25">
      <c r="A208" s="468"/>
      <c r="B208" s="466"/>
      <c r="C208" s="466"/>
      <c r="D208" s="466"/>
    </row>
    <row r="209" spans="1:4" x14ac:dyDescent="0.25">
      <c r="A209" s="498" t="s">
        <v>797</v>
      </c>
      <c r="B209" s="498"/>
      <c r="C209" s="498" t="s">
        <v>798</v>
      </c>
      <c r="D209" s="498"/>
    </row>
    <row r="210" spans="1:4" x14ac:dyDescent="0.25">
      <c r="A210" s="497" t="s">
        <v>799</v>
      </c>
      <c r="B210" s="497"/>
      <c r="C210" s="497" t="s">
        <v>800</v>
      </c>
      <c r="D210" s="497"/>
    </row>
  </sheetData>
  <autoFilter ref="A70:I176"/>
  <mergeCells count="47">
    <mergeCell ref="A184:F184"/>
    <mergeCell ref="A186:F186"/>
    <mergeCell ref="A188:F188"/>
    <mergeCell ref="A178:F178"/>
    <mergeCell ref="A179:F179"/>
    <mergeCell ref="A180:F180"/>
    <mergeCell ref="A181:F181"/>
    <mergeCell ref="A183:F183"/>
    <mergeCell ref="A182:F182"/>
    <mergeCell ref="J11:O11"/>
    <mergeCell ref="A12:F12"/>
    <mergeCell ref="A13:F13"/>
    <mergeCell ref="A14:F14"/>
    <mergeCell ref="A15:F15"/>
    <mergeCell ref="A1:F1"/>
    <mergeCell ref="A2:F2"/>
    <mergeCell ref="A3:F3"/>
    <mergeCell ref="A5:F5"/>
    <mergeCell ref="A7:F7"/>
    <mergeCell ref="A4:F4"/>
    <mergeCell ref="A197:B197"/>
    <mergeCell ref="C197:D197"/>
    <mergeCell ref="A198:B198"/>
    <mergeCell ref="B200:D200"/>
    <mergeCell ref="A9:F9"/>
    <mergeCell ref="A65:F65"/>
    <mergeCell ref="A11:F11"/>
    <mergeCell ref="A16:F16"/>
    <mergeCell ref="A17:F18"/>
    <mergeCell ref="A20:F20"/>
    <mergeCell ref="A22:F22"/>
    <mergeCell ref="A64:F64"/>
    <mergeCell ref="A190:F190"/>
    <mergeCell ref="A192:F192"/>
    <mergeCell ref="A194:F194"/>
    <mergeCell ref="A67:F67"/>
    <mergeCell ref="A201:B201"/>
    <mergeCell ref="C201:D201"/>
    <mergeCell ref="A202:B202"/>
    <mergeCell ref="A205:B205"/>
    <mergeCell ref="C205:D205"/>
    <mergeCell ref="A206:B206"/>
    <mergeCell ref="C206:D206"/>
    <mergeCell ref="A209:B209"/>
    <mergeCell ref="C209:D209"/>
    <mergeCell ref="A210:B210"/>
    <mergeCell ref="C210:D210"/>
  </mergeCells>
  <pageMargins left="3.937007874015748E-2" right="3.937007874015748E-2" top="0.51181102362204722" bottom="0.55118110236220474" header="0.31496062992125984" footer="0.31496062992125984"/>
  <pageSetup scale="9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6:W166"/>
  <sheetViews>
    <sheetView topLeftCell="C65" zoomScale="85" zoomScaleNormal="85" workbookViewId="0">
      <selection activeCell="S142" sqref="S142"/>
    </sheetView>
  </sheetViews>
  <sheetFormatPr baseColWidth="10" defaultRowHeight="11.25" x14ac:dyDescent="0.2"/>
  <cols>
    <col min="1" max="1" width="20" style="43" customWidth="1"/>
    <col min="2" max="2" width="37" style="43" customWidth="1"/>
    <col min="3" max="3" width="13" style="426" customWidth="1"/>
    <col min="4" max="4" width="11.28515625" style="426" customWidth="1"/>
    <col min="5" max="5" width="13.7109375" style="426" customWidth="1"/>
    <col min="6" max="6" width="12.7109375" style="426" customWidth="1"/>
    <col min="7" max="7" width="12.42578125" style="426" customWidth="1"/>
    <col min="8" max="8" width="12.5703125" style="426" customWidth="1"/>
    <col min="9" max="9" width="12" style="426" customWidth="1"/>
    <col min="10" max="10" width="11.7109375" style="426" customWidth="1"/>
    <col min="11" max="11" width="12.140625" style="426" customWidth="1"/>
    <col min="12" max="12" width="12" style="426" customWidth="1"/>
    <col min="13" max="13" width="12.7109375" style="426" customWidth="1"/>
    <col min="14" max="14" width="12.28515625" style="426" customWidth="1"/>
    <col min="15" max="15" width="12" style="426" customWidth="1"/>
    <col min="16" max="16" width="11.42578125" style="426" customWidth="1"/>
    <col min="17" max="17" width="16.140625" style="44" hidden="1" customWidth="1"/>
    <col min="18" max="23" width="11.5703125" style="45"/>
    <col min="24" max="256" width="11.5703125" style="43"/>
    <col min="257" max="257" width="8.28515625" style="43" customWidth="1"/>
    <col min="258" max="258" width="36.28515625" style="43" customWidth="1"/>
    <col min="259" max="259" width="12" style="43" customWidth="1"/>
    <col min="260" max="260" width="11.42578125" style="43" customWidth="1"/>
    <col min="261" max="261" width="10.85546875" style="43" customWidth="1"/>
    <col min="262" max="262" width="11.5703125" style="43" customWidth="1"/>
    <col min="263" max="264" width="11" style="43" customWidth="1"/>
    <col min="265" max="265" width="11.28515625" style="43" customWidth="1"/>
    <col min="266" max="266" width="11" style="43" customWidth="1"/>
    <col min="267" max="267" width="11.42578125" style="43" customWidth="1"/>
    <col min="268" max="268" width="11" style="43" customWidth="1"/>
    <col min="269" max="269" width="11.5703125" style="43" customWidth="1"/>
    <col min="270" max="270" width="11.28515625" style="43" customWidth="1"/>
    <col min="271" max="271" width="10.42578125" style="43" customWidth="1"/>
    <col min="272" max="272" width="11" style="43" customWidth="1"/>
    <col min="273" max="273" width="0" style="43" hidden="1" customWidth="1"/>
    <col min="274" max="512" width="11.5703125" style="43"/>
    <col min="513" max="513" width="8.28515625" style="43" customWidth="1"/>
    <col min="514" max="514" width="36.28515625" style="43" customWidth="1"/>
    <col min="515" max="515" width="12" style="43" customWidth="1"/>
    <col min="516" max="516" width="11.42578125" style="43" customWidth="1"/>
    <col min="517" max="517" width="10.85546875" style="43" customWidth="1"/>
    <col min="518" max="518" width="11.5703125" style="43" customWidth="1"/>
    <col min="519" max="520" width="11" style="43" customWidth="1"/>
    <col min="521" max="521" width="11.28515625" style="43" customWidth="1"/>
    <col min="522" max="522" width="11" style="43" customWidth="1"/>
    <col min="523" max="523" width="11.42578125" style="43" customWidth="1"/>
    <col min="524" max="524" width="11" style="43" customWidth="1"/>
    <col min="525" max="525" width="11.5703125" style="43" customWidth="1"/>
    <col min="526" max="526" width="11.28515625" style="43" customWidth="1"/>
    <col min="527" max="527" width="10.42578125" style="43" customWidth="1"/>
    <col min="528" max="528" width="11" style="43" customWidth="1"/>
    <col min="529" max="529" width="0" style="43" hidden="1" customWidth="1"/>
    <col min="530" max="768" width="11.5703125" style="43"/>
    <col min="769" max="769" width="8.28515625" style="43" customWidth="1"/>
    <col min="770" max="770" width="36.28515625" style="43" customWidth="1"/>
    <col min="771" max="771" width="12" style="43" customWidth="1"/>
    <col min="772" max="772" width="11.42578125" style="43" customWidth="1"/>
    <col min="773" max="773" width="10.85546875" style="43" customWidth="1"/>
    <col min="774" max="774" width="11.5703125" style="43" customWidth="1"/>
    <col min="775" max="776" width="11" style="43" customWidth="1"/>
    <col min="777" max="777" width="11.28515625" style="43" customWidth="1"/>
    <col min="778" max="778" width="11" style="43" customWidth="1"/>
    <col min="779" max="779" width="11.42578125" style="43" customWidth="1"/>
    <col min="780" max="780" width="11" style="43" customWidth="1"/>
    <col min="781" max="781" width="11.5703125" style="43" customWidth="1"/>
    <col min="782" max="782" width="11.28515625" style="43" customWidth="1"/>
    <col min="783" max="783" width="10.42578125" style="43" customWidth="1"/>
    <col min="784" max="784" width="11" style="43" customWidth="1"/>
    <col min="785" max="785" width="0" style="43" hidden="1" customWidth="1"/>
    <col min="786" max="1024" width="11.5703125" style="43"/>
    <col min="1025" max="1025" width="8.28515625" style="43" customWidth="1"/>
    <col min="1026" max="1026" width="36.28515625" style="43" customWidth="1"/>
    <col min="1027" max="1027" width="12" style="43" customWidth="1"/>
    <col min="1028" max="1028" width="11.42578125" style="43" customWidth="1"/>
    <col min="1029" max="1029" width="10.85546875" style="43" customWidth="1"/>
    <col min="1030" max="1030" width="11.5703125" style="43" customWidth="1"/>
    <col min="1031" max="1032" width="11" style="43" customWidth="1"/>
    <col min="1033" max="1033" width="11.28515625" style="43" customWidth="1"/>
    <col min="1034" max="1034" width="11" style="43" customWidth="1"/>
    <col min="1035" max="1035" width="11.42578125" style="43" customWidth="1"/>
    <col min="1036" max="1036" width="11" style="43" customWidth="1"/>
    <col min="1037" max="1037" width="11.5703125" style="43" customWidth="1"/>
    <col min="1038" max="1038" width="11.28515625" style="43" customWidth="1"/>
    <col min="1039" max="1039" width="10.42578125" style="43" customWidth="1"/>
    <col min="1040" max="1040" width="11" style="43" customWidth="1"/>
    <col min="1041" max="1041" width="0" style="43" hidden="1" customWidth="1"/>
    <col min="1042" max="1280" width="11.5703125" style="43"/>
    <col min="1281" max="1281" width="8.28515625" style="43" customWidth="1"/>
    <col min="1282" max="1282" width="36.28515625" style="43" customWidth="1"/>
    <col min="1283" max="1283" width="12" style="43" customWidth="1"/>
    <col min="1284" max="1284" width="11.42578125" style="43" customWidth="1"/>
    <col min="1285" max="1285" width="10.85546875" style="43" customWidth="1"/>
    <col min="1286" max="1286" width="11.5703125" style="43" customWidth="1"/>
    <col min="1287" max="1288" width="11" style="43" customWidth="1"/>
    <col min="1289" max="1289" width="11.28515625" style="43" customWidth="1"/>
    <col min="1290" max="1290" width="11" style="43" customWidth="1"/>
    <col min="1291" max="1291" width="11.42578125" style="43" customWidth="1"/>
    <col min="1292" max="1292" width="11" style="43" customWidth="1"/>
    <col min="1293" max="1293" width="11.5703125" style="43" customWidth="1"/>
    <col min="1294" max="1294" width="11.28515625" style="43" customWidth="1"/>
    <col min="1295" max="1295" width="10.42578125" style="43" customWidth="1"/>
    <col min="1296" max="1296" width="11" style="43" customWidth="1"/>
    <col min="1297" max="1297" width="0" style="43" hidden="1" customWidth="1"/>
    <col min="1298" max="1536" width="11.5703125" style="43"/>
    <col min="1537" max="1537" width="8.28515625" style="43" customWidth="1"/>
    <col min="1538" max="1538" width="36.28515625" style="43" customWidth="1"/>
    <col min="1539" max="1539" width="12" style="43" customWidth="1"/>
    <col min="1540" max="1540" width="11.42578125" style="43" customWidth="1"/>
    <col min="1541" max="1541" width="10.85546875" style="43" customWidth="1"/>
    <col min="1542" max="1542" width="11.5703125" style="43" customWidth="1"/>
    <col min="1543" max="1544" width="11" style="43" customWidth="1"/>
    <col min="1545" max="1545" width="11.28515625" style="43" customWidth="1"/>
    <col min="1546" max="1546" width="11" style="43" customWidth="1"/>
    <col min="1547" max="1547" width="11.42578125" style="43" customWidth="1"/>
    <col min="1548" max="1548" width="11" style="43" customWidth="1"/>
    <col min="1549" max="1549" width="11.5703125" style="43" customWidth="1"/>
    <col min="1550" max="1550" width="11.28515625" style="43" customWidth="1"/>
    <col min="1551" max="1551" width="10.42578125" style="43" customWidth="1"/>
    <col min="1552" max="1552" width="11" style="43" customWidth="1"/>
    <col min="1553" max="1553" width="0" style="43" hidden="1" customWidth="1"/>
    <col min="1554" max="1792" width="11.5703125" style="43"/>
    <col min="1793" max="1793" width="8.28515625" style="43" customWidth="1"/>
    <col min="1794" max="1794" width="36.28515625" style="43" customWidth="1"/>
    <col min="1795" max="1795" width="12" style="43" customWidth="1"/>
    <col min="1796" max="1796" width="11.42578125" style="43" customWidth="1"/>
    <col min="1797" max="1797" width="10.85546875" style="43" customWidth="1"/>
    <col min="1798" max="1798" width="11.5703125" style="43" customWidth="1"/>
    <col min="1799" max="1800" width="11" style="43" customWidth="1"/>
    <col min="1801" max="1801" width="11.28515625" style="43" customWidth="1"/>
    <col min="1802" max="1802" width="11" style="43" customWidth="1"/>
    <col min="1803" max="1803" width="11.42578125" style="43" customWidth="1"/>
    <col min="1804" max="1804" width="11" style="43" customWidth="1"/>
    <col min="1805" max="1805" width="11.5703125" style="43" customWidth="1"/>
    <col min="1806" max="1806" width="11.28515625" style="43" customWidth="1"/>
    <col min="1807" max="1807" width="10.42578125" style="43" customWidth="1"/>
    <col min="1808" max="1808" width="11" style="43" customWidth="1"/>
    <col min="1809" max="1809" width="0" style="43" hidden="1" customWidth="1"/>
    <col min="1810" max="2048" width="11.5703125" style="43"/>
    <col min="2049" max="2049" width="8.28515625" style="43" customWidth="1"/>
    <col min="2050" max="2050" width="36.28515625" style="43" customWidth="1"/>
    <col min="2051" max="2051" width="12" style="43" customWidth="1"/>
    <col min="2052" max="2052" width="11.42578125" style="43" customWidth="1"/>
    <col min="2053" max="2053" width="10.85546875" style="43" customWidth="1"/>
    <col min="2054" max="2054" width="11.5703125" style="43" customWidth="1"/>
    <col min="2055" max="2056" width="11" style="43" customWidth="1"/>
    <col min="2057" max="2057" width="11.28515625" style="43" customWidth="1"/>
    <col min="2058" max="2058" width="11" style="43" customWidth="1"/>
    <col min="2059" max="2059" width="11.42578125" style="43" customWidth="1"/>
    <col min="2060" max="2060" width="11" style="43" customWidth="1"/>
    <col min="2061" max="2061" width="11.5703125" style="43" customWidth="1"/>
    <col min="2062" max="2062" width="11.28515625" style="43" customWidth="1"/>
    <col min="2063" max="2063" width="10.42578125" style="43" customWidth="1"/>
    <col min="2064" max="2064" width="11" style="43" customWidth="1"/>
    <col min="2065" max="2065" width="0" style="43" hidden="1" customWidth="1"/>
    <col min="2066" max="2304" width="11.5703125" style="43"/>
    <col min="2305" max="2305" width="8.28515625" style="43" customWidth="1"/>
    <col min="2306" max="2306" width="36.28515625" style="43" customWidth="1"/>
    <col min="2307" max="2307" width="12" style="43" customWidth="1"/>
    <col min="2308" max="2308" width="11.42578125" style="43" customWidth="1"/>
    <col min="2309" max="2309" width="10.85546875" style="43" customWidth="1"/>
    <col min="2310" max="2310" width="11.5703125" style="43" customWidth="1"/>
    <col min="2311" max="2312" width="11" style="43" customWidth="1"/>
    <col min="2313" max="2313" width="11.28515625" style="43" customWidth="1"/>
    <col min="2314" max="2314" width="11" style="43" customWidth="1"/>
    <col min="2315" max="2315" width="11.42578125" style="43" customWidth="1"/>
    <col min="2316" max="2316" width="11" style="43" customWidth="1"/>
    <col min="2317" max="2317" width="11.5703125" style="43" customWidth="1"/>
    <col min="2318" max="2318" width="11.28515625" style="43" customWidth="1"/>
    <col min="2319" max="2319" width="10.42578125" style="43" customWidth="1"/>
    <col min="2320" max="2320" width="11" style="43" customWidth="1"/>
    <col min="2321" max="2321" width="0" style="43" hidden="1" customWidth="1"/>
    <col min="2322" max="2560" width="11.5703125" style="43"/>
    <col min="2561" max="2561" width="8.28515625" style="43" customWidth="1"/>
    <col min="2562" max="2562" width="36.28515625" style="43" customWidth="1"/>
    <col min="2563" max="2563" width="12" style="43" customWidth="1"/>
    <col min="2564" max="2564" width="11.42578125" style="43" customWidth="1"/>
    <col min="2565" max="2565" width="10.85546875" style="43" customWidth="1"/>
    <col min="2566" max="2566" width="11.5703125" style="43" customWidth="1"/>
    <col min="2567" max="2568" width="11" style="43" customWidth="1"/>
    <col min="2569" max="2569" width="11.28515625" style="43" customWidth="1"/>
    <col min="2570" max="2570" width="11" style="43" customWidth="1"/>
    <col min="2571" max="2571" width="11.42578125" style="43" customWidth="1"/>
    <col min="2572" max="2572" width="11" style="43" customWidth="1"/>
    <col min="2573" max="2573" width="11.5703125" style="43" customWidth="1"/>
    <col min="2574" max="2574" width="11.28515625" style="43" customWidth="1"/>
    <col min="2575" max="2575" width="10.42578125" style="43" customWidth="1"/>
    <col min="2576" max="2576" width="11" style="43" customWidth="1"/>
    <col min="2577" max="2577" width="0" style="43" hidden="1" customWidth="1"/>
    <col min="2578" max="2816" width="11.5703125" style="43"/>
    <col min="2817" max="2817" width="8.28515625" style="43" customWidth="1"/>
    <col min="2818" max="2818" width="36.28515625" style="43" customWidth="1"/>
    <col min="2819" max="2819" width="12" style="43" customWidth="1"/>
    <col min="2820" max="2820" width="11.42578125" style="43" customWidth="1"/>
    <col min="2821" max="2821" width="10.85546875" style="43" customWidth="1"/>
    <col min="2822" max="2822" width="11.5703125" style="43" customWidth="1"/>
    <col min="2823" max="2824" width="11" style="43" customWidth="1"/>
    <col min="2825" max="2825" width="11.28515625" style="43" customWidth="1"/>
    <col min="2826" max="2826" width="11" style="43" customWidth="1"/>
    <col min="2827" max="2827" width="11.42578125" style="43" customWidth="1"/>
    <col min="2828" max="2828" width="11" style="43" customWidth="1"/>
    <col min="2829" max="2829" width="11.5703125" style="43" customWidth="1"/>
    <col min="2830" max="2830" width="11.28515625" style="43" customWidth="1"/>
    <col min="2831" max="2831" width="10.42578125" style="43" customWidth="1"/>
    <col min="2832" max="2832" width="11" style="43" customWidth="1"/>
    <col min="2833" max="2833" width="0" style="43" hidden="1" customWidth="1"/>
    <col min="2834" max="3072" width="11.5703125" style="43"/>
    <col min="3073" max="3073" width="8.28515625" style="43" customWidth="1"/>
    <col min="3074" max="3074" width="36.28515625" style="43" customWidth="1"/>
    <col min="3075" max="3075" width="12" style="43" customWidth="1"/>
    <col min="3076" max="3076" width="11.42578125" style="43" customWidth="1"/>
    <col min="3077" max="3077" width="10.85546875" style="43" customWidth="1"/>
    <col min="3078" max="3078" width="11.5703125" style="43" customWidth="1"/>
    <col min="3079" max="3080" width="11" style="43" customWidth="1"/>
    <col min="3081" max="3081" width="11.28515625" style="43" customWidth="1"/>
    <col min="3082" max="3082" width="11" style="43" customWidth="1"/>
    <col min="3083" max="3083" width="11.42578125" style="43" customWidth="1"/>
    <col min="3084" max="3084" width="11" style="43" customWidth="1"/>
    <col min="3085" max="3085" width="11.5703125" style="43" customWidth="1"/>
    <col min="3086" max="3086" width="11.28515625" style="43" customWidth="1"/>
    <col min="3087" max="3087" width="10.42578125" style="43" customWidth="1"/>
    <col min="3088" max="3088" width="11" style="43" customWidth="1"/>
    <col min="3089" max="3089" width="0" style="43" hidden="1" customWidth="1"/>
    <col min="3090" max="3328" width="11.5703125" style="43"/>
    <col min="3329" max="3329" width="8.28515625" style="43" customWidth="1"/>
    <col min="3330" max="3330" width="36.28515625" style="43" customWidth="1"/>
    <col min="3331" max="3331" width="12" style="43" customWidth="1"/>
    <col min="3332" max="3332" width="11.42578125" style="43" customWidth="1"/>
    <col min="3333" max="3333" width="10.85546875" style="43" customWidth="1"/>
    <col min="3334" max="3334" width="11.5703125" style="43" customWidth="1"/>
    <col min="3335" max="3336" width="11" style="43" customWidth="1"/>
    <col min="3337" max="3337" width="11.28515625" style="43" customWidth="1"/>
    <col min="3338" max="3338" width="11" style="43" customWidth="1"/>
    <col min="3339" max="3339" width="11.42578125" style="43" customWidth="1"/>
    <col min="3340" max="3340" width="11" style="43" customWidth="1"/>
    <col min="3341" max="3341" width="11.5703125" style="43" customWidth="1"/>
    <col min="3342" max="3342" width="11.28515625" style="43" customWidth="1"/>
    <col min="3343" max="3343" width="10.42578125" style="43" customWidth="1"/>
    <col min="3344" max="3344" width="11" style="43" customWidth="1"/>
    <col min="3345" max="3345" width="0" style="43" hidden="1" customWidth="1"/>
    <col min="3346" max="3584" width="11.5703125" style="43"/>
    <col min="3585" max="3585" width="8.28515625" style="43" customWidth="1"/>
    <col min="3586" max="3586" width="36.28515625" style="43" customWidth="1"/>
    <col min="3587" max="3587" width="12" style="43" customWidth="1"/>
    <col min="3588" max="3588" width="11.42578125" style="43" customWidth="1"/>
    <col min="3589" max="3589" width="10.85546875" style="43" customWidth="1"/>
    <col min="3590" max="3590" width="11.5703125" style="43" customWidth="1"/>
    <col min="3591" max="3592" width="11" style="43" customWidth="1"/>
    <col min="3593" max="3593" width="11.28515625" style="43" customWidth="1"/>
    <col min="3594" max="3594" width="11" style="43" customWidth="1"/>
    <col min="3595" max="3595" width="11.42578125" style="43" customWidth="1"/>
    <col min="3596" max="3596" width="11" style="43" customWidth="1"/>
    <col min="3597" max="3597" width="11.5703125" style="43" customWidth="1"/>
    <col min="3598" max="3598" width="11.28515625" style="43" customWidth="1"/>
    <col min="3599" max="3599" width="10.42578125" style="43" customWidth="1"/>
    <col min="3600" max="3600" width="11" style="43" customWidth="1"/>
    <col min="3601" max="3601" width="0" style="43" hidden="1" customWidth="1"/>
    <col min="3602" max="3840" width="11.5703125" style="43"/>
    <col min="3841" max="3841" width="8.28515625" style="43" customWidth="1"/>
    <col min="3842" max="3842" width="36.28515625" style="43" customWidth="1"/>
    <col min="3843" max="3843" width="12" style="43" customWidth="1"/>
    <col min="3844" max="3844" width="11.42578125" style="43" customWidth="1"/>
    <col min="3845" max="3845" width="10.85546875" style="43" customWidth="1"/>
    <col min="3846" max="3846" width="11.5703125" style="43" customWidth="1"/>
    <col min="3847" max="3848" width="11" style="43" customWidth="1"/>
    <col min="3849" max="3849" width="11.28515625" style="43" customWidth="1"/>
    <col min="3850" max="3850" width="11" style="43" customWidth="1"/>
    <col min="3851" max="3851" width="11.42578125" style="43" customWidth="1"/>
    <col min="3852" max="3852" width="11" style="43" customWidth="1"/>
    <col min="3853" max="3853" width="11.5703125" style="43" customWidth="1"/>
    <col min="3854" max="3854" width="11.28515625" style="43" customWidth="1"/>
    <col min="3855" max="3855" width="10.42578125" style="43" customWidth="1"/>
    <col min="3856" max="3856" width="11" style="43" customWidth="1"/>
    <col min="3857" max="3857" width="0" style="43" hidden="1" customWidth="1"/>
    <col min="3858" max="4096" width="11.5703125" style="43"/>
    <col min="4097" max="4097" width="8.28515625" style="43" customWidth="1"/>
    <col min="4098" max="4098" width="36.28515625" style="43" customWidth="1"/>
    <col min="4099" max="4099" width="12" style="43" customWidth="1"/>
    <col min="4100" max="4100" width="11.42578125" style="43" customWidth="1"/>
    <col min="4101" max="4101" width="10.85546875" style="43" customWidth="1"/>
    <col min="4102" max="4102" width="11.5703125" style="43" customWidth="1"/>
    <col min="4103" max="4104" width="11" style="43" customWidth="1"/>
    <col min="4105" max="4105" width="11.28515625" style="43" customWidth="1"/>
    <col min="4106" max="4106" width="11" style="43" customWidth="1"/>
    <col min="4107" max="4107" width="11.42578125" style="43" customWidth="1"/>
    <col min="4108" max="4108" width="11" style="43" customWidth="1"/>
    <col min="4109" max="4109" width="11.5703125" style="43" customWidth="1"/>
    <col min="4110" max="4110" width="11.28515625" style="43" customWidth="1"/>
    <col min="4111" max="4111" width="10.42578125" style="43" customWidth="1"/>
    <col min="4112" max="4112" width="11" style="43" customWidth="1"/>
    <col min="4113" max="4113" width="0" style="43" hidden="1" customWidth="1"/>
    <col min="4114" max="4352" width="11.5703125" style="43"/>
    <col min="4353" max="4353" width="8.28515625" style="43" customWidth="1"/>
    <col min="4354" max="4354" width="36.28515625" style="43" customWidth="1"/>
    <col min="4355" max="4355" width="12" style="43" customWidth="1"/>
    <col min="4356" max="4356" width="11.42578125" style="43" customWidth="1"/>
    <col min="4357" max="4357" width="10.85546875" style="43" customWidth="1"/>
    <col min="4358" max="4358" width="11.5703125" style="43" customWidth="1"/>
    <col min="4359" max="4360" width="11" style="43" customWidth="1"/>
    <col min="4361" max="4361" width="11.28515625" style="43" customWidth="1"/>
    <col min="4362" max="4362" width="11" style="43" customWidth="1"/>
    <col min="4363" max="4363" width="11.42578125" style="43" customWidth="1"/>
    <col min="4364" max="4364" width="11" style="43" customWidth="1"/>
    <col min="4365" max="4365" width="11.5703125" style="43" customWidth="1"/>
    <col min="4366" max="4366" width="11.28515625" style="43" customWidth="1"/>
    <col min="4367" max="4367" width="10.42578125" style="43" customWidth="1"/>
    <col min="4368" max="4368" width="11" style="43" customWidth="1"/>
    <col min="4369" max="4369" width="0" style="43" hidden="1" customWidth="1"/>
    <col min="4370" max="4608" width="11.5703125" style="43"/>
    <col min="4609" max="4609" width="8.28515625" style="43" customWidth="1"/>
    <col min="4610" max="4610" width="36.28515625" style="43" customWidth="1"/>
    <col min="4611" max="4611" width="12" style="43" customWidth="1"/>
    <col min="4612" max="4612" width="11.42578125" style="43" customWidth="1"/>
    <col min="4613" max="4613" width="10.85546875" style="43" customWidth="1"/>
    <col min="4614" max="4614" width="11.5703125" style="43" customWidth="1"/>
    <col min="4615" max="4616" width="11" style="43" customWidth="1"/>
    <col min="4617" max="4617" width="11.28515625" style="43" customWidth="1"/>
    <col min="4618" max="4618" width="11" style="43" customWidth="1"/>
    <col min="4619" max="4619" width="11.42578125" style="43" customWidth="1"/>
    <col min="4620" max="4620" width="11" style="43" customWidth="1"/>
    <col min="4621" max="4621" width="11.5703125" style="43" customWidth="1"/>
    <col min="4622" max="4622" width="11.28515625" style="43" customWidth="1"/>
    <col min="4623" max="4623" width="10.42578125" style="43" customWidth="1"/>
    <col min="4624" max="4624" width="11" style="43" customWidth="1"/>
    <col min="4625" max="4625" width="0" style="43" hidden="1" customWidth="1"/>
    <col min="4626" max="4864" width="11.5703125" style="43"/>
    <col min="4865" max="4865" width="8.28515625" style="43" customWidth="1"/>
    <col min="4866" max="4866" width="36.28515625" style="43" customWidth="1"/>
    <col min="4867" max="4867" width="12" style="43" customWidth="1"/>
    <col min="4868" max="4868" width="11.42578125" style="43" customWidth="1"/>
    <col min="4869" max="4869" width="10.85546875" style="43" customWidth="1"/>
    <col min="4870" max="4870" width="11.5703125" style="43" customWidth="1"/>
    <col min="4871" max="4872" width="11" style="43" customWidth="1"/>
    <col min="4873" max="4873" width="11.28515625" style="43" customWidth="1"/>
    <col min="4874" max="4874" width="11" style="43" customWidth="1"/>
    <col min="4875" max="4875" width="11.42578125" style="43" customWidth="1"/>
    <col min="4876" max="4876" width="11" style="43" customWidth="1"/>
    <col min="4877" max="4877" width="11.5703125" style="43" customWidth="1"/>
    <col min="4878" max="4878" width="11.28515625" style="43" customWidth="1"/>
    <col min="4879" max="4879" width="10.42578125" style="43" customWidth="1"/>
    <col min="4880" max="4880" width="11" style="43" customWidth="1"/>
    <col min="4881" max="4881" width="0" style="43" hidden="1" customWidth="1"/>
    <col min="4882" max="5120" width="11.5703125" style="43"/>
    <col min="5121" max="5121" width="8.28515625" style="43" customWidth="1"/>
    <col min="5122" max="5122" width="36.28515625" style="43" customWidth="1"/>
    <col min="5123" max="5123" width="12" style="43" customWidth="1"/>
    <col min="5124" max="5124" width="11.42578125" style="43" customWidth="1"/>
    <col min="5125" max="5125" width="10.85546875" style="43" customWidth="1"/>
    <col min="5126" max="5126" width="11.5703125" style="43" customWidth="1"/>
    <col min="5127" max="5128" width="11" style="43" customWidth="1"/>
    <col min="5129" max="5129" width="11.28515625" style="43" customWidth="1"/>
    <col min="5130" max="5130" width="11" style="43" customWidth="1"/>
    <col min="5131" max="5131" width="11.42578125" style="43" customWidth="1"/>
    <col min="5132" max="5132" width="11" style="43" customWidth="1"/>
    <col min="5133" max="5133" width="11.5703125" style="43" customWidth="1"/>
    <col min="5134" max="5134" width="11.28515625" style="43" customWidth="1"/>
    <col min="5135" max="5135" width="10.42578125" style="43" customWidth="1"/>
    <col min="5136" max="5136" width="11" style="43" customWidth="1"/>
    <col min="5137" max="5137" width="0" style="43" hidden="1" customWidth="1"/>
    <col min="5138" max="5376" width="11.5703125" style="43"/>
    <col min="5377" max="5377" width="8.28515625" style="43" customWidth="1"/>
    <col min="5378" max="5378" width="36.28515625" style="43" customWidth="1"/>
    <col min="5379" max="5379" width="12" style="43" customWidth="1"/>
    <col min="5380" max="5380" width="11.42578125" style="43" customWidth="1"/>
    <col min="5381" max="5381" width="10.85546875" style="43" customWidth="1"/>
    <col min="5382" max="5382" width="11.5703125" style="43" customWidth="1"/>
    <col min="5383" max="5384" width="11" style="43" customWidth="1"/>
    <col min="5385" max="5385" width="11.28515625" style="43" customWidth="1"/>
    <col min="5386" max="5386" width="11" style="43" customWidth="1"/>
    <col min="5387" max="5387" width="11.42578125" style="43" customWidth="1"/>
    <col min="5388" max="5388" width="11" style="43" customWidth="1"/>
    <col min="5389" max="5389" width="11.5703125" style="43" customWidth="1"/>
    <col min="5390" max="5390" width="11.28515625" style="43" customWidth="1"/>
    <col min="5391" max="5391" width="10.42578125" style="43" customWidth="1"/>
    <col min="5392" max="5392" width="11" style="43" customWidth="1"/>
    <col min="5393" max="5393" width="0" style="43" hidden="1" customWidth="1"/>
    <col min="5394" max="5632" width="11.5703125" style="43"/>
    <col min="5633" max="5633" width="8.28515625" style="43" customWidth="1"/>
    <col min="5634" max="5634" width="36.28515625" style="43" customWidth="1"/>
    <col min="5635" max="5635" width="12" style="43" customWidth="1"/>
    <col min="5636" max="5636" width="11.42578125" style="43" customWidth="1"/>
    <col min="5637" max="5637" width="10.85546875" style="43" customWidth="1"/>
    <col min="5638" max="5638" width="11.5703125" style="43" customWidth="1"/>
    <col min="5639" max="5640" width="11" style="43" customWidth="1"/>
    <col min="5641" max="5641" width="11.28515625" style="43" customWidth="1"/>
    <col min="5642" max="5642" width="11" style="43" customWidth="1"/>
    <col min="5643" max="5643" width="11.42578125" style="43" customWidth="1"/>
    <col min="5644" max="5644" width="11" style="43" customWidth="1"/>
    <col min="5645" max="5645" width="11.5703125" style="43" customWidth="1"/>
    <col min="5646" max="5646" width="11.28515625" style="43" customWidth="1"/>
    <col min="5647" max="5647" width="10.42578125" style="43" customWidth="1"/>
    <col min="5648" max="5648" width="11" style="43" customWidth="1"/>
    <col min="5649" max="5649" width="0" style="43" hidden="1" customWidth="1"/>
    <col min="5650" max="5888" width="11.5703125" style="43"/>
    <col min="5889" max="5889" width="8.28515625" style="43" customWidth="1"/>
    <col min="5890" max="5890" width="36.28515625" style="43" customWidth="1"/>
    <col min="5891" max="5891" width="12" style="43" customWidth="1"/>
    <col min="5892" max="5892" width="11.42578125" style="43" customWidth="1"/>
    <col min="5893" max="5893" width="10.85546875" style="43" customWidth="1"/>
    <col min="5894" max="5894" width="11.5703125" style="43" customWidth="1"/>
    <col min="5895" max="5896" width="11" style="43" customWidth="1"/>
    <col min="5897" max="5897" width="11.28515625" style="43" customWidth="1"/>
    <col min="5898" max="5898" width="11" style="43" customWidth="1"/>
    <col min="5899" max="5899" width="11.42578125" style="43" customWidth="1"/>
    <col min="5900" max="5900" width="11" style="43" customWidth="1"/>
    <col min="5901" max="5901" width="11.5703125" style="43" customWidth="1"/>
    <col min="5902" max="5902" width="11.28515625" style="43" customWidth="1"/>
    <col min="5903" max="5903" width="10.42578125" style="43" customWidth="1"/>
    <col min="5904" max="5904" width="11" style="43" customWidth="1"/>
    <col min="5905" max="5905" width="0" style="43" hidden="1" customWidth="1"/>
    <col min="5906" max="6144" width="11.5703125" style="43"/>
    <col min="6145" max="6145" width="8.28515625" style="43" customWidth="1"/>
    <col min="6146" max="6146" width="36.28515625" style="43" customWidth="1"/>
    <col min="6147" max="6147" width="12" style="43" customWidth="1"/>
    <col min="6148" max="6148" width="11.42578125" style="43" customWidth="1"/>
    <col min="6149" max="6149" width="10.85546875" style="43" customWidth="1"/>
    <col min="6150" max="6150" width="11.5703125" style="43" customWidth="1"/>
    <col min="6151" max="6152" width="11" style="43" customWidth="1"/>
    <col min="6153" max="6153" width="11.28515625" style="43" customWidth="1"/>
    <col min="6154" max="6154" width="11" style="43" customWidth="1"/>
    <col min="6155" max="6155" width="11.42578125" style="43" customWidth="1"/>
    <col min="6156" max="6156" width="11" style="43" customWidth="1"/>
    <col min="6157" max="6157" width="11.5703125" style="43" customWidth="1"/>
    <col min="6158" max="6158" width="11.28515625" style="43" customWidth="1"/>
    <col min="6159" max="6159" width="10.42578125" style="43" customWidth="1"/>
    <col min="6160" max="6160" width="11" style="43" customWidth="1"/>
    <col min="6161" max="6161" width="0" style="43" hidden="1" customWidth="1"/>
    <col min="6162" max="6400" width="11.5703125" style="43"/>
    <col min="6401" max="6401" width="8.28515625" style="43" customWidth="1"/>
    <col min="6402" max="6402" width="36.28515625" style="43" customWidth="1"/>
    <col min="6403" max="6403" width="12" style="43" customWidth="1"/>
    <col min="6404" max="6404" width="11.42578125" style="43" customWidth="1"/>
    <col min="6405" max="6405" width="10.85546875" style="43" customWidth="1"/>
    <col min="6406" max="6406" width="11.5703125" style="43" customWidth="1"/>
    <col min="6407" max="6408" width="11" style="43" customWidth="1"/>
    <col min="6409" max="6409" width="11.28515625" style="43" customWidth="1"/>
    <col min="6410" max="6410" width="11" style="43" customWidth="1"/>
    <col min="6411" max="6411" width="11.42578125" style="43" customWidth="1"/>
    <col min="6412" max="6412" width="11" style="43" customWidth="1"/>
    <col min="6413" max="6413" width="11.5703125" style="43" customWidth="1"/>
    <col min="6414" max="6414" width="11.28515625" style="43" customWidth="1"/>
    <col min="6415" max="6415" width="10.42578125" style="43" customWidth="1"/>
    <col min="6416" max="6416" width="11" style="43" customWidth="1"/>
    <col min="6417" max="6417" width="0" style="43" hidden="1" customWidth="1"/>
    <col min="6418" max="6656" width="11.5703125" style="43"/>
    <col min="6657" max="6657" width="8.28515625" style="43" customWidth="1"/>
    <col min="6658" max="6658" width="36.28515625" style="43" customWidth="1"/>
    <col min="6659" max="6659" width="12" style="43" customWidth="1"/>
    <col min="6660" max="6660" width="11.42578125" style="43" customWidth="1"/>
    <col min="6661" max="6661" width="10.85546875" style="43" customWidth="1"/>
    <col min="6662" max="6662" width="11.5703125" style="43" customWidth="1"/>
    <col min="6663" max="6664" width="11" style="43" customWidth="1"/>
    <col min="6665" max="6665" width="11.28515625" style="43" customWidth="1"/>
    <col min="6666" max="6666" width="11" style="43" customWidth="1"/>
    <col min="6667" max="6667" width="11.42578125" style="43" customWidth="1"/>
    <col min="6668" max="6668" width="11" style="43" customWidth="1"/>
    <col min="6669" max="6669" width="11.5703125" style="43" customWidth="1"/>
    <col min="6670" max="6670" width="11.28515625" style="43" customWidth="1"/>
    <col min="6671" max="6671" width="10.42578125" style="43" customWidth="1"/>
    <col min="6672" max="6672" width="11" style="43" customWidth="1"/>
    <col min="6673" max="6673" width="0" style="43" hidden="1" customWidth="1"/>
    <col min="6674" max="6912" width="11.5703125" style="43"/>
    <col min="6913" max="6913" width="8.28515625" style="43" customWidth="1"/>
    <col min="6914" max="6914" width="36.28515625" style="43" customWidth="1"/>
    <col min="6915" max="6915" width="12" style="43" customWidth="1"/>
    <col min="6916" max="6916" width="11.42578125" style="43" customWidth="1"/>
    <col min="6917" max="6917" width="10.85546875" style="43" customWidth="1"/>
    <col min="6918" max="6918" width="11.5703125" style="43" customWidth="1"/>
    <col min="6919" max="6920" width="11" style="43" customWidth="1"/>
    <col min="6921" max="6921" width="11.28515625" style="43" customWidth="1"/>
    <col min="6922" max="6922" width="11" style="43" customWidth="1"/>
    <col min="6923" max="6923" width="11.42578125" style="43" customWidth="1"/>
    <col min="6924" max="6924" width="11" style="43" customWidth="1"/>
    <col min="6925" max="6925" width="11.5703125" style="43" customWidth="1"/>
    <col min="6926" max="6926" width="11.28515625" style="43" customWidth="1"/>
    <col min="6927" max="6927" width="10.42578125" style="43" customWidth="1"/>
    <col min="6928" max="6928" width="11" style="43" customWidth="1"/>
    <col min="6929" max="6929" width="0" style="43" hidden="1" customWidth="1"/>
    <col min="6930" max="7168" width="11.5703125" style="43"/>
    <col min="7169" max="7169" width="8.28515625" style="43" customWidth="1"/>
    <col min="7170" max="7170" width="36.28515625" style="43" customWidth="1"/>
    <col min="7171" max="7171" width="12" style="43" customWidth="1"/>
    <col min="7172" max="7172" width="11.42578125" style="43" customWidth="1"/>
    <col min="7173" max="7173" width="10.85546875" style="43" customWidth="1"/>
    <col min="7174" max="7174" width="11.5703125" style="43" customWidth="1"/>
    <col min="7175" max="7176" width="11" style="43" customWidth="1"/>
    <col min="7177" max="7177" width="11.28515625" style="43" customWidth="1"/>
    <col min="7178" max="7178" width="11" style="43" customWidth="1"/>
    <col min="7179" max="7179" width="11.42578125" style="43" customWidth="1"/>
    <col min="7180" max="7180" width="11" style="43" customWidth="1"/>
    <col min="7181" max="7181" width="11.5703125" style="43" customWidth="1"/>
    <col min="7182" max="7182" width="11.28515625" style="43" customWidth="1"/>
    <col min="7183" max="7183" width="10.42578125" style="43" customWidth="1"/>
    <col min="7184" max="7184" width="11" style="43" customWidth="1"/>
    <col min="7185" max="7185" width="0" style="43" hidden="1" customWidth="1"/>
    <col min="7186" max="7424" width="11.5703125" style="43"/>
    <col min="7425" max="7425" width="8.28515625" style="43" customWidth="1"/>
    <col min="7426" max="7426" width="36.28515625" style="43" customWidth="1"/>
    <col min="7427" max="7427" width="12" style="43" customWidth="1"/>
    <col min="7428" max="7428" width="11.42578125" style="43" customWidth="1"/>
    <col min="7429" max="7429" width="10.85546875" style="43" customWidth="1"/>
    <col min="7430" max="7430" width="11.5703125" style="43" customWidth="1"/>
    <col min="7431" max="7432" width="11" style="43" customWidth="1"/>
    <col min="7433" max="7433" width="11.28515625" style="43" customWidth="1"/>
    <col min="7434" max="7434" width="11" style="43" customWidth="1"/>
    <col min="7435" max="7435" width="11.42578125" style="43" customWidth="1"/>
    <col min="7436" max="7436" width="11" style="43" customWidth="1"/>
    <col min="7437" max="7437" width="11.5703125" style="43" customWidth="1"/>
    <col min="7438" max="7438" width="11.28515625" style="43" customWidth="1"/>
    <col min="7439" max="7439" width="10.42578125" style="43" customWidth="1"/>
    <col min="7440" max="7440" width="11" style="43" customWidth="1"/>
    <col min="7441" max="7441" width="0" style="43" hidden="1" customWidth="1"/>
    <col min="7442" max="7680" width="11.5703125" style="43"/>
    <col min="7681" max="7681" width="8.28515625" style="43" customWidth="1"/>
    <col min="7682" max="7682" width="36.28515625" style="43" customWidth="1"/>
    <col min="7683" max="7683" width="12" style="43" customWidth="1"/>
    <col min="7684" max="7684" width="11.42578125" style="43" customWidth="1"/>
    <col min="7685" max="7685" width="10.85546875" style="43" customWidth="1"/>
    <col min="7686" max="7686" width="11.5703125" style="43" customWidth="1"/>
    <col min="7687" max="7688" width="11" style="43" customWidth="1"/>
    <col min="7689" max="7689" width="11.28515625" style="43" customWidth="1"/>
    <col min="7690" max="7690" width="11" style="43" customWidth="1"/>
    <col min="7691" max="7691" width="11.42578125" style="43" customWidth="1"/>
    <col min="7692" max="7692" width="11" style="43" customWidth="1"/>
    <col min="7693" max="7693" width="11.5703125" style="43" customWidth="1"/>
    <col min="7694" max="7694" width="11.28515625" style="43" customWidth="1"/>
    <col min="7695" max="7695" width="10.42578125" style="43" customWidth="1"/>
    <col min="7696" max="7696" width="11" style="43" customWidth="1"/>
    <col min="7697" max="7697" width="0" style="43" hidden="1" customWidth="1"/>
    <col min="7698" max="7936" width="11.5703125" style="43"/>
    <col min="7937" max="7937" width="8.28515625" style="43" customWidth="1"/>
    <col min="7938" max="7938" width="36.28515625" style="43" customWidth="1"/>
    <col min="7939" max="7939" width="12" style="43" customWidth="1"/>
    <col min="7940" max="7940" width="11.42578125" style="43" customWidth="1"/>
    <col min="7941" max="7941" width="10.85546875" style="43" customWidth="1"/>
    <col min="7942" max="7942" width="11.5703125" style="43" customWidth="1"/>
    <col min="7943" max="7944" width="11" style="43" customWidth="1"/>
    <col min="7945" max="7945" width="11.28515625" style="43" customWidth="1"/>
    <col min="7946" max="7946" width="11" style="43" customWidth="1"/>
    <col min="7947" max="7947" width="11.42578125" style="43" customWidth="1"/>
    <col min="7948" max="7948" width="11" style="43" customWidth="1"/>
    <col min="7949" max="7949" width="11.5703125" style="43" customWidth="1"/>
    <col min="7950" max="7950" width="11.28515625" style="43" customWidth="1"/>
    <col min="7951" max="7951" width="10.42578125" style="43" customWidth="1"/>
    <col min="7952" max="7952" width="11" style="43" customWidth="1"/>
    <col min="7953" max="7953" width="0" style="43" hidden="1" customWidth="1"/>
    <col min="7954" max="8192" width="11.5703125" style="43"/>
    <col min="8193" max="8193" width="8.28515625" style="43" customWidth="1"/>
    <col min="8194" max="8194" width="36.28515625" style="43" customWidth="1"/>
    <col min="8195" max="8195" width="12" style="43" customWidth="1"/>
    <col min="8196" max="8196" width="11.42578125" style="43" customWidth="1"/>
    <col min="8197" max="8197" width="10.85546875" style="43" customWidth="1"/>
    <col min="8198" max="8198" width="11.5703125" style="43" customWidth="1"/>
    <col min="8199" max="8200" width="11" style="43" customWidth="1"/>
    <col min="8201" max="8201" width="11.28515625" style="43" customWidth="1"/>
    <col min="8202" max="8202" width="11" style="43" customWidth="1"/>
    <col min="8203" max="8203" width="11.42578125" style="43" customWidth="1"/>
    <col min="8204" max="8204" width="11" style="43" customWidth="1"/>
    <col min="8205" max="8205" width="11.5703125" style="43" customWidth="1"/>
    <col min="8206" max="8206" width="11.28515625" style="43" customWidth="1"/>
    <col min="8207" max="8207" width="10.42578125" style="43" customWidth="1"/>
    <col min="8208" max="8208" width="11" style="43" customWidth="1"/>
    <col min="8209" max="8209" width="0" style="43" hidden="1" customWidth="1"/>
    <col min="8210" max="8448" width="11.5703125" style="43"/>
    <col min="8449" max="8449" width="8.28515625" style="43" customWidth="1"/>
    <col min="8450" max="8450" width="36.28515625" style="43" customWidth="1"/>
    <col min="8451" max="8451" width="12" style="43" customWidth="1"/>
    <col min="8452" max="8452" width="11.42578125" style="43" customWidth="1"/>
    <col min="8453" max="8453" width="10.85546875" style="43" customWidth="1"/>
    <col min="8454" max="8454" width="11.5703125" style="43" customWidth="1"/>
    <col min="8455" max="8456" width="11" style="43" customWidth="1"/>
    <col min="8457" max="8457" width="11.28515625" style="43" customWidth="1"/>
    <col min="8458" max="8458" width="11" style="43" customWidth="1"/>
    <col min="8459" max="8459" width="11.42578125" style="43" customWidth="1"/>
    <col min="8460" max="8460" width="11" style="43" customWidth="1"/>
    <col min="8461" max="8461" width="11.5703125" style="43" customWidth="1"/>
    <col min="8462" max="8462" width="11.28515625" style="43" customWidth="1"/>
    <col min="8463" max="8463" width="10.42578125" style="43" customWidth="1"/>
    <col min="8464" max="8464" width="11" style="43" customWidth="1"/>
    <col min="8465" max="8465" width="0" style="43" hidden="1" customWidth="1"/>
    <col min="8466" max="8704" width="11.5703125" style="43"/>
    <col min="8705" max="8705" width="8.28515625" style="43" customWidth="1"/>
    <col min="8706" max="8706" width="36.28515625" style="43" customWidth="1"/>
    <col min="8707" max="8707" width="12" style="43" customWidth="1"/>
    <col min="8708" max="8708" width="11.42578125" style="43" customWidth="1"/>
    <col min="8709" max="8709" width="10.85546875" style="43" customWidth="1"/>
    <col min="8710" max="8710" width="11.5703125" style="43" customWidth="1"/>
    <col min="8711" max="8712" width="11" style="43" customWidth="1"/>
    <col min="8713" max="8713" width="11.28515625" style="43" customWidth="1"/>
    <col min="8714" max="8714" width="11" style="43" customWidth="1"/>
    <col min="8715" max="8715" width="11.42578125" style="43" customWidth="1"/>
    <col min="8716" max="8716" width="11" style="43" customWidth="1"/>
    <col min="8717" max="8717" width="11.5703125" style="43" customWidth="1"/>
    <col min="8718" max="8718" width="11.28515625" style="43" customWidth="1"/>
    <col min="8719" max="8719" width="10.42578125" style="43" customWidth="1"/>
    <col min="8720" max="8720" width="11" style="43" customWidth="1"/>
    <col min="8721" max="8721" width="0" style="43" hidden="1" customWidth="1"/>
    <col min="8722" max="8960" width="11.5703125" style="43"/>
    <col min="8961" max="8961" width="8.28515625" style="43" customWidth="1"/>
    <col min="8962" max="8962" width="36.28515625" style="43" customWidth="1"/>
    <col min="8963" max="8963" width="12" style="43" customWidth="1"/>
    <col min="8964" max="8964" width="11.42578125" style="43" customWidth="1"/>
    <col min="8965" max="8965" width="10.85546875" style="43" customWidth="1"/>
    <col min="8966" max="8966" width="11.5703125" style="43" customWidth="1"/>
    <col min="8967" max="8968" width="11" style="43" customWidth="1"/>
    <col min="8969" max="8969" width="11.28515625" style="43" customWidth="1"/>
    <col min="8970" max="8970" width="11" style="43" customWidth="1"/>
    <col min="8971" max="8971" width="11.42578125" style="43" customWidth="1"/>
    <col min="8972" max="8972" width="11" style="43" customWidth="1"/>
    <col min="8973" max="8973" width="11.5703125" style="43" customWidth="1"/>
    <col min="8974" max="8974" width="11.28515625" style="43" customWidth="1"/>
    <col min="8975" max="8975" width="10.42578125" style="43" customWidth="1"/>
    <col min="8976" max="8976" width="11" style="43" customWidth="1"/>
    <col min="8977" max="8977" width="0" style="43" hidden="1" customWidth="1"/>
    <col min="8978" max="9216" width="11.5703125" style="43"/>
    <col min="9217" max="9217" width="8.28515625" style="43" customWidth="1"/>
    <col min="9218" max="9218" width="36.28515625" style="43" customWidth="1"/>
    <col min="9219" max="9219" width="12" style="43" customWidth="1"/>
    <col min="9220" max="9220" width="11.42578125" style="43" customWidth="1"/>
    <col min="9221" max="9221" width="10.85546875" style="43" customWidth="1"/>
    <col min="9222" max="9222" width="11.5703125" style="43" customWidth="1"/>
    <col min="9223" max="9224" width="11" style="43" customWidth="1"/>
    <col min="9225" max="9225" width="11.28515625" style="43" customWidth="1"/>
    <col min="9226" max="9226" width="11" style="43" customWidth="1"/>
    <col min="9227" max="9227" width="11.42578125" style="43" customWidth="1"/>
    <col min="9228" max="9228" width="11" style="43" customWidth="1"/>
    <col min="9229" max="9229" width="11.5703125" style="43" customWidth="1"/>
    <col min="9230" max="9230" width="11.28515625" style="43" customWidth="1"/>
    <col min="9231" max="9231" width="10.42578125" style="43" customWidth="1"/>
    <col min="9232" max="9232" width="11" style="43" customWidth="1"/>
    <col min="9233" max="9233" width="0" style="43" hidden="1" customWidth="1"/>
    <col min="9234" max="9472" width="11.5703125" style="43"/>
    <col min="9473" max="9473" width="8.28515625" style="43" customWidth="1"/>
    <col min="9474" max="9474" width="36.28515625" style="43" customWidth="1"/>
    <col min="9475" max="9475" width="12" style="43" customWidth="1"/>
    <col min="9476" max="9476" width="11.42578125" style="43" customWidth="1"/>
    <col min="9477" max="9477" width="10.85546875" style="43" customWidth="1"/>
    <col min="9478" max="9478" width="11.5703125" style="43" customWidth="1"/>
    <col min="9479" max="9480" width="11" style="43" customWidth="1"/>
    <col min="9481" max="9481" width="11.28515625" style="43" customWidth="1"/>
    <col min="9482" max="9482" width="11" style="43" customWidth="1"/>
    <col min="9483" max="9483" width="11.42578125" style="43" customWidth="1"/>
    <col min="9484" max="9484" width="11" style="43" customWidth="1"/>
    <col min="9485" max="9485" width="11.5703125" style="43" customWidth="1"/>
    <col min="9486" max="9486" width="11.28515625" style="43" customWidth="1"/>
    <col min="9487" max="9487" width="10.42578125" style="43" customWidth="1"/>
    <col min="9488" max="9488" width="11" style="43" customWidth="1"/>
    <col min="9489" max="9489" width="0" style="43" hidden="1" customWidth="1"/>
    <col min="9490" max="9728" width="11.5703125" style="43"/>
    <col min="9729" max="9729" width="8.28515625" style="43" customWidth="1"/>
    <col min="9730" max="9730" width="36.28515625" style="43" customWidth="1"/>
    <col min="9731" max="9731" width="12" style="43" customWidth="1"/>
    <col min="9732" max="9732" width="11.42578125" style="43" customWidth="1"/>
    <col min="9733" max="9733" width="10.85546875" style="43" customWidth="1"/>
    <col min="9734" max="9734" width="11.5703125" style="43" customWidth="1"/>
    <col min="9735" max="9736" width="11" style="43" customWidth="1"/>
    <col min="9737" max="9737" width="11.28515625" style="43" customWidth="1"/>
    <col min="9738" max="9738" width="11" style="43" customWidth="1"/>
    <col min="9739" max="9739" width="11.42578125" style="43" customWidth="1"/>
    <col min="9740" max="9740" width="11" style="43" customWidth="1"/>
    <col min="9741" max="9741" width="11.5703125" style="43" customWidth="1"/>
    <col min="9742" max="9742" width="11.28515625" style="43" customWidth="1"/>
    <col min="9743" max="9743" width="10.42578125" style="43" customWidth="1"/>
    <col min="9744" max="9744" width="11" style="43" customWidth="1"/>
    <col min="9745" max="9745" width="0" style="43" hidden="1" customWidth="1"/>
    <col min="9746" max="9984" width="11.5703125" style="43"/>
    <col min="9985" max="9985" width="8.28515625" style="43" customWidth="1"/>
    <col min="9986" max="9986" width="36.28515625" style="43" customWidth="1"/>
    <col min="9987" max="9987" width="12" style="43" customWidth="1"/>
    <col min="9988" max="9988" width="11.42578125" style="43" customWidth="1"/>
    <col min="9989" max="9989" width="10.85546875" style="43" customWidth="1"/>
    <col min="9990" max="9990" width="11.5703125" style="43" customWidth="1"/>
    <col min="9991" max="9992" width="11" style="43" customWidth="1"/>
    <col min="9993" max="9993" width="11.28515625" style="43" customWidth="1"/>
    <col min="9994" max="9994" width="11" style="43" customWidth="1"/>
    <col min="9995" max="9995" width="11.42578125" style="43" customWidth="1"/>
    <col min="9996" max="9996" width="11" style="43" customWidth="1"/>
    <col min="9997" max="9997" width="11.5703125" style="43" customWidth="1"/>
    <col min="9998" max="9998" width="11.28515625" style="43" customWidth="1"/>
    <col min="9999" max="9999" width="10.42578125" style="43" customWidth="1"/>
    <col min="10000" max="10000" width="11" style="43" customWidth="1"/>
    <col min="10001" max="10001" width="0" style="43" hidden="1" customWidth="1"/>
    <col min="10002" max="10240" width="11.5703125" style="43"/>
    <col min="10241" max="10241" width="8.28515625" style="43" customWidth="1"/>
    <col min="10242" max="10242" width="36.28515625" style="43" customWidth="1"/>
    <col min="10243" max="10243" width="12" style="43" customWidth="1"/>
    <col min="10244" max="10244" width="11.42578125" style="43" customWidth="1"/>
    <col min="10245" max="10245" width="10.85546875" style="43" customWidth="1"/>
    <col min="10246" max="10246" width="11.5703125" style="43" customWidth="1"/>
    <col min="10247" max="10248" width="11" style="43" customWidth="1"/>
    <col min="10249" max="10249" width="11.28515625" style="43" customWidth="1"/>
    <col min="10250" max="10250" width="11" style="43" customWidth="1"/>
    <col min="10251" max="10251" width="11.42578125" style="43" customWidth="1"/>
    <col min="10252" max="10252" width="11" style="43" customWidth="1"/>
    <col min="10253" max="10253" width="11.5703125" style="43" customWidth="1"/>
    <col min="10254" max="10254" width="11.28515625" style="43" customWidth="1"/>
    <col min="10255" max="10255" width="10.42578125" style="43" customWidth="1"/>
    <col min="10256" max="10256" width="11" style="43" customWidth="1"/>
    <col min="10257" max="10257" width="0" style="43" hidden="1" customWidth="1"/>
    <col min="10258" max="10496" width="11.5703125" style="43"/>
    <col min="10497" max="10497" width="8.28515625" style="43" customWidth="1"/>
    <col min="10498" max="10498" width="36.28515625" style="43" customWidth="1"/>
    <col min="10499" max="10499" width="12" style="43" customWidth="1"/>
    <col min="10500" max="10500" width="11.42578125" style="43" customWidth="1"/>
    <col min="10501" max="10501" width="10.85546875" style="43" customWidth="1"/>
    <col min="10502" max="10502" width="11.5703125" style="43" customWidth="1"/>
    <col min="10503" max="10504" width="11" style="43" customWidth="1"/>
    <col min="10505" max="10505" width="11.28515625" style="43" customWidth="1"/>
    <col min="10506" max="10506" width="11" style="43" customWidth="1"/>
    <col min="10507" max="10507" width="11.42578125" style="43" customWidth="1"/>
    <col min="10508" max="10508" width="11" style="43" customWidth="1"/>
    <col min="10509" max="10509" width="11.5703125" style="43" customWidth="1"/>
    <col min="10510" max="10510" width="11.28515625" style="43" customWidth="1"/>
    <col min="10511" max="10511" width="10.42578125" style="43" customWidth="1"/>
    <col min="10512" max="10512" width="11" style="43" customWidth="1"/>
    <col min="10513" max="10513" width="0" style="43" hidden="1" customWidth="1"/>
    <col min="10514" max="10752" width="11.5703125" style="43"/>
    <col min="10753" max="10753" width="8.28515625" style="43" customWidth="1"/>
    <col min="10754" max="10754" width="36.28515625" style="43" customWidth="1"/>
    <col min="10755" max="10755" width="12" style="43" customWidth="1"/>
    <col min="10756" max="10756" width="11.42578125" style="43" customWidth="1"/>
    <col min="10757" max="10757" width="10.85546875" style="43" customWidth="1"/>
    <col min="10758" max="10758" width="11.5703125" style="43" customWidth="1"/>
    <col min="10759" max="10760" width="11" style="43" customWidth="1"/>
    <col min="10761" max="10761" width="11.28515625" style="43" customWidth="1"/>
    <col min="10762" max="10762" width="11" style="43" customWidth="1"/>
    <col min="10763" max="10763" width="11.42578125" style="43" customWidth="1"/>
    <col min="10764" max="10764" width="11" style="43" customWidth="1"/>
    <col min="10765" max="10765" width="11.5703125" style="43" customWidth="1"/>
    <col min="10766" max="10766" width="11.28515625" style="43" customWidth="1"/>
    <col min="10767" max="10767" width="10.42578125" style="43" customWidth="1"/>
    <col min="10768" max="10768" width="11" style="43" customWidth="1"/>
    <col min="10769" max="10769" width="0" style="43" hidden="1" customWidth="1"/>
    <col min="10770" max="11008" width="11.5703125" style="43"/>
    <col min="11009" max="11009" width="8.28515625" style="43" customWidth="1"/>
    <col min="11010" max="11010" width="36.28515625" style="43" customWidth="1"/>
    <col min="11011" max="11011" width="12" style="43" customWidth="1"/>
    <col min="11012" max="11012" width="11.42578125" style="43" customWidth="1"/>
    <col min="11013" max="11013" width="10.85546875" style="43" customWidth="1"/>
    <col min="11014" max="11014" width="11.5703125" style="43" customWidth="1"/>
    <col min="11015" max="11016" width="11" style="43" customWidth="1"/>
    <col min="11017" max="11017" width="11.28515625" style="43" customWidth="1"/>
    <col min="11018" max="11018" width="11" style="43" customWidth="1"/>
    <col min="11019" max="11019" width="11.42578125" style="43" customWidth="1"/>
    <col min="11020" max="11020" width="11" style="43" customWidth="1"/>
    <col min="11021" max="11021" width="11.5703125" style="43" customWidth="1"/>
    <col min="11022" max="11022" width="11.28515625" style="43" customWidth="1"/>
    <col min="11023" max="11023" width="10.42578125" style="43" customWidth="1"/>
    <col min="11024" max="11024" width="11" style="43" customWidth="1"/>
    <col min="11025" max="11025" width="0" style="43" hidden="1" customWidth="1"/>
    <col min="11026" max="11264" width="11.5703125" style="43"/>
    <col min="11265" max="11265" width="8.28515625" style="43" customWidth="1"/>
    <col min="11266" max="11266" width="36.28515625" style="43" customWidth="1"/>
    <col min="11267" max="11267" width="12" style="43" customWidth="1"/>
    <col min="11268" max="11268" width="11.42578125" style="43" customWidth="1"/>
    <col min="11269" max="11269" width="10.85546875" style="43" customWidth="1"/>
    <col min="11270" max="11270" width="11.5703125" style="43" customWidth="1"/>
    <col min="11271" max="11272" width="11" style="43" customWidth="1"/>
    <col min="11273" max="11273" width="11.28515625" style="43" customWidth="1"/>
    <col min="11274" max="11274" width="11" style="43" customWidth="1"/>
    <col min="11275" max="11275" width="11.42578125" style="43" customWidth="1"/>
    <col min="11276" max="11276" width="11" style="43" customWidth="1"/>
    <col min="11277" max="11277" width="11.5703125" style="43" customWidth="1"/>
    <col min="11278" max="11278" width="11.28515625" style="43" customWidth="1"/>
    <col min="11279" max="11279" width="10.42578125" style="43" customWidth="1"/>
    <col min="11280" max="11280" width="11" style="43" customWidth="1"/>
    <col min="11281" max="11281" width="0" style="43" hidden="1" customWidth="1"/>
    <col min="11282" max="11520" width="11.5703125" style="43"/>
    <col min="11521" max="11521" width="8.28515625" style="43" customWidth="1"/>
    <col min="11522" max="11522" width="36.28515625" style="43" customWidth="1"/>
    <col min="11523" max="11523" width="12" style="43" customWidth="1"/>
    <col min="11524" max="11524" width="11.42578125" style="43" customWidth="1"/>
    <col min="11525" max="11525" width="10.85546875" style="43" customWidth="1"/>
    <col min="11526" max="11526" width="11.5703125" style="43" customWidth="1"/>
    <col min="11527" max="11528" width="11" style="43" customWidth="1"/>
    <col min="11529" max="11529" width="11.28515625" style="43" customWidth="1"/>
    <col min="11530" max="11530" width="11" style="43" customWidth="1"/>
    <col min="11531" max="11531" width="11.42578125" style="43" customWidth="1"/>
    <col min="11532" max="11532" width="11" style="43" customWidth="1"/>
    <col min="11533" max="11533" width="11.5703125" style="43" customWidth="1"/>
    <col min="11534" max="11534" width="11.28515625" style="43" customWidth="1"/>
    <col min="11535" max="11535" width="10.42578125" style="43" customWidth="1"/>
    <col min="11536" max="11536" width="11" style="43" customWidth="1"/>
    <col min="11537" max="11537" width="0" style="43" hidden="1" customWidth="1"/>
    <col min="11538" max="11776" width="11.5703125" style="43"/>
    <col min="11777" max="11777" width="8.28515625" style="43" customWidth="1"/>
    <col min="11778" max="11778" width="36.28515625" style="43" customWidth="1"/>
    <col min="11779" max="11779" width="12" style="43" customWidth="1"/>
    <col min="11780" max="11780" width="11.42578125" style="43" customWidth="1"/>
    <col min="11781" max="11781" width="10.85546875" style="43" customWidth="1"/>
    <col min="11782" max="11782" width="11.5703125" style="43" customWidth="1"/>
    <col min="11783" max="11784" width="11" style="43" customWidth="1"/>
    <col min="11785" max="11785" width="11.28515625" style="43" customWidth="1"/>
    <col min="11786" max="11786" width="11" style="43" customWidth="1"/>
    <col min="11787" max="11787" width="11.42578125" style="43" customWidth="1"/>
    <col min="11788" max="11788" width="11" style="43" customWidth="1"/>
    <col min="11789" max="11789" width="11.5703125" style="43" customWidth="1"/>
    <col min="11790" max="11790" width="11.28515625" style="43" customWidth="1"/>
    <col min="11791" max="11791" width="10.42578125" style="43" customWidth="1"/>
    <col min="11792" max="11792" width="11" style="43" customWidth="1"/>
    <col min="11793" max="11793" width="0" style="43" hidden="1" customWidth="1"/>
    <col min="11794" max="12032" width="11.5703125" style="43"/>
    <col min="12033" max="12033" width="8.28515625" style="43" customWidth="1"/>
    <col min="12034" max="12034" width="36.28515625" style="43" customWidth="1"/>
    <col min="12035" max="12035" width="12" style="43" customWidth="1"/>
    <col min="12036" max="12036" width="11.42578125" style="43" customWidth="1"/>
    <col min="12037" max="12037" width="10.85546875" style="43" customWidth="1"/>
    <col min="12038" max="12038" width="11.5703125" style="43" customWidth="1"/>
    <col min="12039" max="12040" width="11" style="43" customWidth="1"/>
    <col min="12041" max="12041" width="11.28515625" style="43" customWidth="1"/>
    <col min="12042" max="12042" width="11" style="43" customWidth="1"/>
    <col min="12043" max="12043" width="11.42578125" style="43" customWidth="1"/>
    <col min="12044" max="12044" width="11" style="43" customWidth="1"/>
    <col min="12045" max="12045" width="11.5703125" style="43" customWidth="1"/>
    <col min="12046" max="12046" width="11.28515625" style="43" customWidth="1"/>
    <col min="12047" max="12047" width="10.42578125" style="43" customWidth="1"/>
    <col min="12048" max="12048" width="11" style="43" customWidth="1"/>
    <col min="12049" max="12049" width="0" style="43" hidden="1" customWidth="1"/>
    <col min="12050" max="12288" width="11.5703125" style="43"/>
    <col min="12289" max="12289" width="8.28515625" style="43" customWidth="1"/>
    <col min="12290" max="12290" width="36.28515625" style="43" customWidth="1"/>
    <col min="12291" max="12291" width="12" style="43" customWidth="1"/>
    <col min="12292" max="12292" width="11.42578125" style="43" customWidth="1"/>
    <col min="12293" max="12293" width="10.85546875" style="43" customWidth="1"/>
    <col min="12294" max="12294" width="11.5703125" style="43" customWidth="1"/>
    <col min="12295" max="12296" width="11" style="43" customWidth="1"/>
    <col min="12297" max="12297" width="11.28515625" style="43" customWidth="1"/>
    <col min="12298" max="12298" width="11" style="43" customWidth="1"/>
    <col min="12299" max="12299" width="11.42578125" style="43" customWidth="1"/>
    <col min="12300" max="12300" width="11" style="43" customWidth="1"/>
    <col min="12301" max="12301" width="11.5703125" style="43" customWidth="1"/>
    <col min="12302" max="12302" width="11.28515625" style="43" customWidth="1"/>
    <col min="12303" max="12303" width="10.42578125" style="43" customWidth="1"/>
    <col min="12304" max="12304" width="11" style="43" customWidth="1"/>
    <col min="12305" max="12305" width="0" style="43" hidden="1" customWidth="1"/>
    <col min="12306" max="12544" width="11.5703125" style="43"/>
    <col min="12545" max="12545" width="8.28515625" style="43" customWidth="1"/>
    <col min="12546" max="12546" width="36.28515625" style="43" customWidth="1"/>
    <col min="12547" max="12547" width="12" style="43" customWidth="1"/>
    <col min="12548" max="12548" width="11.42578125" style="43" customWidth="1"/>
    <col min="12549" max="12549" width="10.85546875" style="43" customWidth="1"/>
    <col min="12550" max="12550" width="11.5703125" style="43" customWidth="1"/>
    <col min="12551" max="12552" width="11" style="43" customWidth="1"/>
    <col min="12553" max="12553" width="11.28515625" style="43" customWidth="1"/>
    <col min="12554" max="12554" width="11" style="43" customWidth="1"/>
    <col min="12555" max="12555" width="11.42578125" style="43" customWidth="1"/>
    <col min="12556" max="12556" width="11" style="43" customWidth="1"/>
    <col min="12557" max="12557" width="11.5703125" style="43" customWidth="1"/>
    <col min="12558" max="12558" width="11.28515625" style="43" customWidth="1"/>
    <col min="12559" max="12559" width="10.42578125" style="43" customWidth="1"/>
    <col min="12560" max="12560" width="11" style="43" customWidth="1"/>
    <col min="12561" max="12561" width="0" style="43" hidden="1" customWidth="1"/>
    <col min="12562" max="12800" width="11.5703125" style="43"/>
    <col min="12801" max="12801" width="8.28515625" style="43" customWidth="1"/>
    <col min="12802" max="12802" width="36.28515625" style="43" customWidth="1"/>
    <col min="12803" max="12803" width="12" style="43" customWidth="1"/>
    <col min="12804" max="12804" width="11.42578125" style="43" customWidth="1"/>
    <col min="12805" max="12805" width="10.85546875" style="43" customWidth="1"/>
    <col min="12806" max="12806" width="11.5703125" style="43" customWidth="1"/>
    <col min="12807" max="12808" width="11" style="43" customWidth="1"/>
    <col min="12809" max="12809" width="11.28515625" style="43" customWidth="1"/>
    <col min="12810" max="12810" width="11" style="43" customWidth="1"/>
    <col min="12811" max="12811" width="11.42578125" style="43" customWidth="1"/>
    <col min="12812" max="12812" width="11" style="43" customWidth="1"/>
    <col min="12813" max="12813" width="11.5703125" style="43" customWidth="1"/>
    <col min="12814" max="12814" width="11.28515625" style="43" customWidth="1"/>
    <col min="12815" max="12815" width="10.42578125" style="43" customWidth="1"/>
    <col min="12816" max="12816" width="11" style="43" customWidth="1"/>
    <col min="12817" max="12817" width="0" style="43" hidden="1" customWidth="1"/>
    <col min="12818" max="13056" width="11.5703125" style="43"/>
    <col min="13057" max="13057" width="8.28515625" style="43" customWidth="1"/>
    <col min="13058" max="13058" width="36.28515625" style="43" customWidth="1"/>
    <col min="13059" max="13059" width="12" style="43" customWidth="1"/>
    <col min="13060" max="13060" width="11.42578125" style="43" customWidth="1"/>
    <col min="13061" max="13061" width="10.85546875" style="43" customWidth="1"/>
    <col min="13062" max="13062" width="11.5703125" style="43" customWidth="1"/>
    <col min="13063" max="13064" width="11" style="43" customWidth="1"/>
    <col min="13065" max="13065" width="11.28515625" style="43" customWidth="1"/>
    <col min="13066" max="13066" width="11" style="43" customWidth="1"/>
    <col min="13067" max="13067" width="11.42578125" style="43" customWidth="1"/>
    <col min="13068" max="13068" width="11" style="43" customWidth="1"/>
    <col min="13069" max="13069" width="11.5703125" style="43" customWidth="1"/>
    <col min="13070" max="13070" width="11.28515625" style="43" customWidth="1"/>
    <col min="13071" max="13071" width="10.42578125" style="43" customWidth="1"/>
    <col min="13072" max="13072" width="11" style="43" customWidth="1"/>
    <col min="13073" max="13073" width="0" style="43" hidden="1" customWidth="1"/>
    <col min="13074" max="13312" width="11.5703125" style="43"/>
    <col min="13313" max="13313" width="8.28515625" style="43" customWidth="1"/>
    <col min="13314" max="13314" width="36.28515625" style="43" customWidth="1"/>
    <col min="13315" max="13315" width="12" style="43" customWidth="1"/>
    <col min="13316" max="13316" width="11.42578125" style="43" customWidth="1"/>
    <col min="13317" max="13317" width="10.85546875" style="43" customWidth="1"/>
    <col min="13318" max="13318" width="11.5703125" style="43" customWidth="1"/>
    <col min="13319" max="13320" width="11" style="43" customWidth="1"/>
    <col min="13321" max="13321" width="11.28515625" style="43" customWidth="1"/>
    <col min="13322" max="13322" width="11" style="43" customWidth="1"/>
    <col min="13323" max="13323" width="11.42578125" style="43" customWidth="1"/>
    <col min="13324" max="13324" width="11" style="43" customWidth="1"/>
    <col min="13325" max="13325" width="11.5703125" style="43" customWidth="1"/>
    <col min="13326" max="13326" width="11.28515625" style="43" customWidth="1"/>
    <col min="13327" max="13327" width="10.42578125" style="43" customWidth="1"/>
    <col min="13328" max="13328" width="11" style="43" customWidth="1"/>
    <col min="13329" max="13329" width="0" style="43" hidden="1" customWidth="1"/>
    <col min="13330" max="13568" width="11.5703125" style="43"/>
    <col min="13569" max="13569" width="8.28515625" style="43" customWidth="1"/>
    <col min="13570" max="13570" width="36.28515625" style="43" customWidth="1"/>
    <col min="13571" max="13571" width="12" style="43" customWidth="1"/>
    <col min="13572" max="13572" width="11.42578125" style="43" customWidth="1"/>
    <col min="13573" max="13573" width="10.85546875" style="43" customWidth="1"/>
    <col min="13574" max="13574" width="11.5703125" style="43" customWidth="1"/>
    <col min="13575" max="13576" width="11" style="43" customWidth="1"/>
    <col min="13577" max="13577" width="11.28515625" style="43" customWidth="1"/>
    <col min="13578" max="13578" width="11" style="43" customWidth="1"/>
    <col min="13579" max="13579" width="11.42578125" style="43" customWidth="1"/>
    <col min="13580" max="13580" width="11" style="43" customWidth="1"/>
    <col min="13581" max="13581" width="11.5703125" style="43" customWidth="1"/>
    <col min="13582" max="13582" width="11.28515625" style="43" customWidth="1"/>
    <col min="13583" max="13583" width="10.42578125" style="43" customWidth="1"/>
    <col min="13584" max="13584" width="11" style="43" customWidth="1"/>
    <col min="13585" max="13585" width="0" style="43" hidden="1" customWidth="1"/>
    <col min="13586" max="13824" width="11.5703125" style="43"/>
    <col min="13825" max="13825" width="8.28515625" style="43" customWidth="1"/>
    <col min="13826" max="13826" width="36.28515625" style="43" customWidth="1"/>
    <col min="13827" max="13827" width="12" style="43" customWidth="1"/>
    <col min="13828" max="13828" width="11.42578125" style="43" customWidth="1"/>
    <col min="13829" max="13829" width="10.85546875" style="43" customWidth="1"/>
    <col min="13830" max="13830" width="11.5703125" style="43" customWidth="1"/>
    <col min="13831" max="13832" width="11" style="43" customWidth="1"/>
    <col min="13833" max="13833" width="11.28515625" style="43" customWidth="1"/>
    <col min="13834" max="13834" width="11" style="43" customWidth="1"/>
    <col min="13835" max="13835" width="11.42578125" style="43" customWidth="1"/>
    <col min="13836" max="13836" width="11" style="43" customWidth="1"/>
    <col min="13837" max="13837" width="11.5703125" style="43" customWidth="1"/>
    <col min="13838" max="13838" width="11.28515625" style="43" customWidth="1"/>
    <col min="13839" max="13839" width="10.42578125" style="43" customWidth="1"/>
    <col min="13840" max="13840" width="11" style="43" customWidth="1"/>
    <col min="13841" max="13841" width="0" style="43" hidden="1" customWidth="1"/>
    <col min="13842" max="14080" width="11.5703125" style="43"/>
    <col min="14081" max="14081" width="8.28515625" style="43" customWidth="1"/>
    <col min="14082" max="14082" width="36.28515625" style="43" customWidth="1"/>
    <col min="14083" max="14083" width="12" style="43" customWidth="1"/>
    <col min="14084" max="14084" width="11.42578125" style="43" customWidth="1"/>
    <col min="14085" max="14085" width="10.85546875" style="43" customWidth="1"/>
    <col min="14086" max="14086" width="11.5703125" style="43" customWidth="1"/>
    <col min="14087" max="14088" width="11" style="43" customWidth="1"/>
    <col min="14089" max="14089" width="11.28515625" style="43" customWidth="1"/>
    <col min="14090" max="14090" width="11" style="43" customWidth="1"/>
    <col min="14091" max="14091" width="11.42578125" style="43" customWidth="1"/>
    <col min="14092" max="14092" width="11" style="43" customWidth="1"/>
    <col min="14093" max="14093" width="11.5703125" style="43" customWidth="1"/>
    <col min="14094" max="14094" width="11.28515625" style="43" customWidth="1"/>
    <col min="14095" max="14095" width="10.42578125" style="43" customWidth="1"/>
    <col min="14096" max="14096" width="11" style="43" customWidth="1"/>
    <col min="14097" max="14097" width="0" style="43" hidden="1" customWidth="1"/>
    <col min="14098" max="14336" width="11.5703125" style="43"/>
    <col min="14337" max="14337" width="8.28515625" style="43" customWidth="1"/>
    <col min="14338" max="14338" width="36.28515625" style="43" customWidth="1"/>
    <col min="14339" max="14339" width="12" style="43" customWidth="1"/>
    <col min="14340" max="14340" width="11.42578125" style="43" customWidth="1"/>
    <col min="14341" max="14341" width="10.85546875" style="43" customWidth="1"/>
    <col min="14342" max="14342" width="11.5703125" style="43" customWidth="1"/>
    <col min="14343" max="14344" width="11" style="43" customWidth="1"/>
    <col min="14345" max="14345" width="11.28515625" style="43" customWidth="1"/>
    <col min="14346" max="14346" width="11" style="43" customWidth="1"/>
    <col min="14347" max="14347" width="11.42578125" style="43" customWidth="1"/>
    <col min="14348" max="14348" width="11" style="43" customWidth="1"/>
    <col min="14349" max="14349" width="11.5703125" style="43" customWidth="1"/>
    <col min="14350" max="14350" width="11.28515625" style="43" customWidth="1"/>
    <col min="14351" max="14351" width="10.42578125" style="43" customWidth="1"/>
    <col min="14352" max="14352" width="11" style="43" customWidth="1"/>
    <col min="14353" max="14353" width="0" style="43" hidden="1" customWidth="1"/>
    <col min="14354" max="14592" width="11.5703125" style="43"/>
    <col min="14593" max="14593" width="8.28515625" style="43" customWidth="1"/>
    <col min="14594" max="14594" width="36.28515625" style="43" customWidth="1"/>
    <col min="14595" max="14595" width="12" style="43" customWidth="1"/>
    <col min="14596" max="14596" width="11.42578125" style="43" customWidth="1"/>
    <col min="14597" max="14597" width="10.85546875" style="43" customWidth="1"/>
    <col min="14598" max="14598" width="11.5703125" style="43" customWidth="1"/>
    <col min="14599" max="14600" width="11" style="43" customWidth="1"/>
    <col min="14601" max="14601" width="11.28515625" style="43" customWidth="1"/>
    <col min="14602" max="14602" width="11" style="43" customWidth="1"/>
    <col min="14603" max="14603" width="11.42578125" style="43" customWidth="1"/>
    <col min="14604" max="14604" width="11" style="43" customWidth="1"/>
    <col min="14605" max="14605" width="11.5703125" style="43" customWidth="1"/>
    <col min="14606" max="14606" width="11.28515625" style="43" customWidth="1"/>
    <col min="14607" max="14607" width="10.42578125" style="43" customWidth="1"/>
    <col min="14608" max="14608" width="11" style="43" customWidth="1"/>
    <col min="14609" max="14609" width="0" style="43" hidden="1" customWidth="1"/>
    <col min="14610" max="14848" width="11.5703125" style="43"/>
    <col min="14849" max="14849" width="8.28515625" style="43" customWidth="1"/>
    <col min="14850" max="14850" width="36.28515625" style="43" customWidth="1"/>
    <col min="14851" max="14851" width="12" style="43" customWidth="1"/>
    <col min="14852" max="14852" width="11.42578125" style="43" customWidth="1"/>
    <col min="14853" max="14853" width="10.85546875" style="43" customWidth="1"/>
    <col min="14854" max="14854" width="11.5703125" style="43" customWidth="1"/>
    <col min="14855" max="14856" width="11" style="43" customWidth="1"/>
    <col min="14857" max="14857" width="11.28515625" style="43" customWidth="1"/>
    <col min="14858" max="14858" width="11" style="43" customWidth="1"/>
    <col min="14859" max="14859" width="11.42578125" style="43" customWidth="1"/>
    <col min="14860" max="14860" width="11" style="43" customWidth="1"/>
    <col min="14861" max="14861" width="11.5703125" style="43" customWidth="1"/>
    <col min="14862" max="14862" width="11.28515625" style="43" customWidth="1"/>
    <col min="14863" max="14863" width="10.42578125" style="43" customWidth="1"/>
    <col min="14864" max="14864" width="11" style="43" customWidth="1"/>
    <col min="14865" max="14865" width="0" style="43" hidden="1" customWidth="1"/>
    <col min="14866" max="15104" width="11.5703125" style="43"/>
    <col min="15105" max="15105" width="8.28515625" style="43" customWidth="1"/>
    <col min="15106" max="15106" width="36.28515625" style="43" customWidth="1"/>
    <col min="15107" max="15107" width="12" style="43" customWidth="1"/>
    <col min="15108" max="15108" width="11.42578125" style="43" customWidth="1"/>
    <col min="15109" max="15109" width="10.85546875" style="43" customWidth="1"/>
    <col min="15110" max="15110" width="11.5703125" style="43" customWidth="1"/>
    <col min="15111" max="15112" width="11" style="43" customWidth="1"/>
    <col min="15113" max="15113" width="11.28515625" style="43" customWidth="1"/>
    <col min="15114" max="15114" width="11" style="43" customWidth="1"/>
    <col min="15115" max="15115" width="11.42578125" style="43" customWidth="1"/>
    <col min="15116" max="15116" width="11" style="43" customWidth="1"/>
    <col min="15117" max="15117" width="11.5703125" style="43" customWidth="1"/>
    <col min="15118" max="15118" width="11.28515625" style="43" customWidth="1"/>
    <col min="15119" max="15119" width="10.42578125" style="43" customWidth="1"/>
    <col min="15120" max="15120" width="11" style="43" customWidth="1"/>
    <col min="15121" max="15121" width="0" style="43" hidden="1" customWidth="1"/>
    <col min="15122" max="15360" width="11.5703125" style="43"/>
    <col min="15361" max="15361" width="8.28515625" style="43" customWidth="1"/>
    <col min="15362" max="15362" width="36.28515625" style="43" customWidth="1"/>
    <col min="15363" max="15363" width="12" style="43" customWidth="1"/>
    <col min="15364" max="15364" width="11.42578125" style="43" customWidth="1"/>
    <col min="15365" max="15365" width="10.85546875" style="43" customWidth="1"/>
    <col min="15366" max="15366" width="11.5703125" style="43" customWidth="1"/>
    <col min="15367" max="15368" width="11" style="43" customWidth="1"/>
    <col min="15369" max="15369" width="11.28515625" style="43" customWidth="1"/>
    <col min="15370" max="15370" width="11" style="43" customWidth="1"/>
    <col min="15371" max="15371" width="11.42578125" style="43" customWidth="1"/>
    <col min="15372" max="15372" width="11" style="43" customWidth="1"/>
    <col min="15373" max="15373" width="11.5703125" style="43" customWidth="1"/>
    <col min="15374" max="15374" width="11.28515625" style="43" customWidth="1"/>
    <col min="15375" max="15375" width="10.42578125" style="43" customWidth="1"/>
    <col min="15376" max="15376" width="11" style="43" customWidth="1"/>
    <col min="15377" max="15377" width="0" style="43" hidden="1" customWidth="1"/>
    <col min="15378" max="15616" width="11.5703125" style="43"/>
    <col min="15617" max="15617" width="8.28515625" style="43" customWidth="1"/>
    <col min="15618" max="15618" width="36.28515625" style="43" customWidth="1"/>
    <col min="15619" max="15619" width="12" style="43" customWidth="1"/>
    <col min="15620" max="15620" width="11.42578125" style="43" customWidth="1"/>
    <col min="15621" max="15621" width="10.85546875" style="43" customWidth="1"/>
    <col min="15622" max="15622" width="11.5703125" style="43" customWidth="1"/>
    <col min="15623" max="15624" width="11" style="43" customWidth="1"/>
    <col min="15625" max="15625" width="11.28515625" style="43" customWidth="1"/>
    <col min="15626" max="15626" width="11" style="43" customWidth="1"/>
    <col min="15627" max="15627" width="11.42578125" style="43" customWidth="1"/>
    <col min="15628" max="15628" width="11" style="43" customWidth="1"/>
    <col min="15629" max="15629" width="11.5703125" style="43" customWidth="1"/>
    <col min="15630" max="15630" width="11.28515625" style="43" customWidth="1"/>
    <col min="15631" max="15631" width="10.42578125" style="43" customWidth="1"/>
    <col min="15632" max="15632" width="11" style="43" customWidth="1"/>
    <col min="15633" max="15633" width="0" style="43" hidden="1" customWidth="1"/>
    <col min="15634" max="15872" width="11.5703125" style="43"/>
    <col min="15873" max="15873" width="8.28515625" style="43" customWidth="1"/>
    <col min="15874" max="15874" width="36.28515625" style="43" customWidth="1"/>
    <col min="15875" max="15875" width="12" style="43" customWidth="1"/>
    <col min="15876" max="15876" width="11.42578125" style="43" customWidth="1"/>
    <col min="15877" max="15877" width="10.85546875" style="43" customWidth="1"/>
    <col min="15878" max="15878" width="11.5703125" style="43" customWidth="1"/>
    <col min="15879" max="15880" width="11" style="43" customWidth="1"/>
    <col min="15881" max="15881" width="11.28515625" style="43" customWidth="1"/>
    <col min="15882" max="15882" width="11" style="43" customWidth="1"/>
    <col min="15883" max="15883" width="11.42578125" style="43" customWidth="1"/>
    <col min="15884" max="15884" width="11" style="43" customWidth="1"/>
    <col min="15885" max="15885" width="11.5703125" style="43" customWidth="1"/>
    <col min="15886" max="15886" width="11.28515625" style="43" customWidth="1"/>
    <col min="15887" max="15887" width="10.42578125" style="43" customWidth="1"/>
    <col min="15888" max="15888" width="11" style="43" customWidth="1"/>
    <col min="15889" max="15889" width="0" style="43" hidden="1" customWidth="1"/>
    <col min="15890" max="16128" width="11.5703125" style="43"/>
    <col min="16129" max="16129" width="8.28515625" style="43" customWidth="1"/>
    <col min="16130" max="16130" width="36.28515625" style="43" customWidth="1"/>
    <col min="16131" max="16131" width="12" style="43" customWidth="1"/>
    <col min="16132" max="16132" width="11.42578125" style="43" customWidth="1"/>
    <col min="16133" max="16133" width="10.85546875" style="43" customWidth="1"/>
    <col min="16134" max="16134" width="11.5703125" style="43" customWidth="1"/>
    <col min="16135" max="16136" width="11" style="43" customWidth="1"/>
    <col min="16137" max="16137" width="11.28515625" style="43" customWidth="1"/>
    <col min="16138" max="16138" width="11" style="43" customWidth="1"/>
    <col min="16139" max="16139" width="11.42578125" style="43" customWidth="1"/>
    <col min="16140" max="16140" width="11" style="43" customWidth="1"/>
    <col min="16141" max="16141" width="11.5703125" style="43" customWidth="1"/>
    <col min="16142" max="16142" width="11.28515625" style="43" customWidth="1"/>
    <col min="16143" max="16143" width="10.42578125" style="43" customWidth="1"/>
    <col min="16144" max="16144" width="11" style="43" customWidth="1"/>
    <col min="16145" max="16145" width="0" style="43" hidden="1" customWidth="1"/>
    <col min="16146" max="16384" width="11.5703125" style="43"/>
  </cols>
  <sheetData>
    <row r="6" spans="1:23" ht="12" thickBot="1" x14ac:dyDescent="0.25"/>
    <row r="7" spans="1:23" ht="18" x14ac:dyDescent="0.25">
      <c r="A7" s="514" t="str">
        <f>+'DATOS COLEGIO'!C22</f>
        <v>COLEGIO LUIS CARLOS GALÁN SARMIENTO</v>
      </c>
      <c r="B7" s="515"/>
      <c r="C7" s="515"/>
      <c r="D7" s="515"/>
      <c r="E7" s="515"/>
      <c r="F7" s="515"/>
      <c r="G7" s="515"/>
      <c r="H7" s="515"/>
      <c r="I7" s="515"/>
      <c r="J7" s="515"/>
      <c r="K7" s="515"/>
      <c r="L7" s="515"/>
      <c r="M7" s="515"/>
      <c r="N7" s="515"/>
      <c r="O7" s="515"/>
      <c r="P7" s="515"/>
      <c r="Q7" s="516"/>
      <c r="R7" s="46"/>
      <c r="S7" s="46"/>
    </row>
    <row r="8" spans="1:23" ht="15" x14ac:dyDescent="0.25">
      <c r="A8" s="517"/>
      <c r="B8" s="518"/>
      <c r="C8" s="518"/>
      <c r="D8" s="518"/>
      <c r="E8" s="518"/>
      <c r="F8" s="518"/>
      <c r="G8" s="518"/>
      <c r="H8" s="518"/>
      <c r="I8" s="518"/>
      <c r="J8" s="518"/>
      <c r="K8" s="518"/>
      <c r="L8" s="518"/>
      <c r="M8" s="518"/>
      <c r="N8" s="518"/>
      <c r="O8" s="518"/>
      <c r="P8" s="518"/>
      <c r="Q8" s="519"/>
      <c r="R8" s="46"/>
      <c r="S8" s="46"/>
      <c r="T8" s="46"/>
    </row>
    <row r="9" spans="1:23" ht="15.75" thickBot="1" x14ac:dyDescent="0.3">
      <c r="A9" s="520" t="s">
        <v>551</v>
      </c>
      <c r="B9" s="521"/>
      <c r="C9" s="521"/>
      <c r="D9" s="521"/>
      <c r="E9" s="521"/>
      <c r="F9" s="521"/>
      <c r="G9" s="521"/>
      <c r="H9" s="521"/>
      <c r="I9" s="521"/>
      <c r="J9" s="521"/>
      <c r="K9" s="521"/>
      <c r="L9" s="521"/>
      <c r="M9" s="521"/>
      <c r="N9" s="521"/>
      <c r="O9" s="521"/>
      <c r="P9" s="521"/>
      <c r="Q9" s="522"/>
      <c r="R9" s="46" t="s">
        <v>29</v>
      </c>
      <c r="S9" s="46"/>
      <c r="T9" s="46"/>
    </row>
    <row r="10" spans="1:23" s="48" customFormat="1" ht="10.9" customHeight="1" thickBot="1" x14ac:dyDescent="0.25">
      <c r="A10" s="523" t="s">
        <v>117</v>
      </c>
      <c r="B10" s="523" t="s">
        <v>268</v>
      </c>
      <c r="C10" s="525" t="s">
        <v>269</v>
      </c>
      <c r="D10" s="527" t="s">
        <v>24</v>
      </c>
      <c r="E10" s="528"/>
      <c r="F10" s="528"/>
      <c r="G10" s="528"/>
      <c r="H10" s="528"/>
      <c r="I10" s="528"/>
      <c r="J10" s="528"/>
      <c r="K10" s="528"/>
      <c r="L10" s="528"/>
      <c r="M10" s="528"/>
      <c r="N10" s="528"/>
      <c r="O10" s="529"/>
      <c r="P10" s="530" t="s">
        <v>270</v>
      </c>
      <c r="Q10" s="532" t="s">
        <v>271</v>
      </c>
      <c r="R10" s="47"/>
      <c r="S10" s="47"/>
      <c r="T10" s="47"/>
      <c r="U10" s="47"/>
      <c r="V10" s="47"/>
      <c r="W10" s="47"/>
    </row>
    <row r="11" spans="1:23" s="48" customFormat="1" ht="21.75" customHeight="1" thickBot="1" x14ac:dyDescent="0.25">
      <c r="A11" s="524"/>
      <c r="B11" s="524"/>
      <c r="C11" s="526"/>
      <c r="D11" s="427" t="s">
        <v>272</v>
      </c>
      <c r="E11" s="428" t="s">
        <v>273</v>
      </c>
      <c r="F11" s="427" t="s">
        <v>274</v>
      </c>
      <c r="G11" s="428" t="s">
        <v>275</v>
      </c>
      <c r="H11" s="427" t="s">
        <v>276</v>
      </c>
      <c r="I11" s="427" t="s">
        <v>277</v>
      </c>
      <c r="J11" s="427" t="s">
        <v>278</v>
      </c>
      <c r="K11" s="427" t="s">
        <v>279</v>
      </c>
      <c r="L11" s="428" t="s">
        <v>280</v>
      </c>
      <c r="M11" s="427" t="s">
        <v>281</v>
      </c>
      <c r="N11" s="428" t="s">
        <v>282</v>
      </c>
      <c r="O11" s="427" t="s">
        <v>283</v>
      </c>
      <c r="P11" s="531"/>
      <c r="Q11" s="533"/>
      <c r="R11" s="47"/>
      <c r="S11" s="49" t="s">
        <v>284</v>
      </c>
      <c r="T11" s="47"/>
      <c r="U11" s="47"/>
      <c r="V11" s="47"/>
      <c r="W11" s="47"/>
    </row>
    <row r="12" spans="1:23" s="70" customFormat="1" ht="17.25" customHeight="1" x14ac:dyDescent="0.2">
      <c r="A12" s="257" t="s">
        <v>498</v>
      </c>
      <c r="B12" s="258" t="s">
        <v>499</v>
      </c>
      <c r="C12" s="429">
        <f>'PRESUPUESTO 2020'!D28</f>
        <v>1200000</v>
      </c>
      <c r="D12" s="429">
        <f>+D13</f>
        <v>0</v>
      </c>
      <c r="E12" s="429">
        <f t="shared" ref="E12:O13" si="0">+E13</f>
        <v>120000</v>
      </c>
      <c r="F12" s="429">
        <f t="shared" si="0"/>
        <v>120000</v>
      </c>
      <c r="G12" s="429">
        <f t="shared" si="0"/>
        <v>120000</v>
      </c>
      <c r="H12" s="429">
        <f t="shared" si="0"/>
        <v>120000</v>
      </c>
      <c r="I12" s="429">
        <f t="shared" si="0"/>
        <v>120000</v>
      </c>
      <c r="J12" s="429">
        <f t="shared" si="0"/>
        <v>120000</v>
      </c>
      <c r="K12" s="429">
        <f t="shared" si="0"/>
        <v>120000</v>
      </c>
      <c r="L12" s="429">
        <f t="shared" si="0"/>
        <v>120000</v>
      </c>
      <c r="M12" s="429">
        <f t="shared" si="0"/>
        <v>120000</v>
      </c>
      <c r="N12" s="429">
        <f t="shared" si="0"/>
        <v>120000</v>
      </c>
      <c r="O12" s="429">
        <f t="shared" si="0"/>
        <v>0</v>
      </c>
      <c r="P12" s="429">
        <f>SUM(D12:O12)</f>
        <v>1200000</v>
      </c>
      <c r="Q12" s="68">
        <f t="shared" ref="Q12:Q25" si="1">+C12-P12</f>
        <v>0</v>
      </c>
      <c r="R12" s="69">
        <f>+C12-P12</f>
        <v>0</v>
      </c>
      <c r="S12" s="69" t="s">
        <v>285</v>
      </c>
      <c r="T12" s="69"/>
      <c r="U12" s="69"/>
      <c r="V12" s="69"/>
      <c r="W12" s="69"/>
    </row>
    <row r="13" spans="1:23" ht="22.5" x14ac:dyDescent="0.2">
      <c r="A13" s="430" t="s">
        <v>500</v>
      </c>
      <c r="B13" s="431" t="s">
        <v>501</v>
      </c>
      <c r="C13" s="432">
        <f>'PRESUPUESTO 2020'!C29</f>
        <v>1200000</v>
      </c>
      <c r="D13" s="433">
        <f>+D14</f>
        <v>0</v>
      </c>
      <c r="E13" s="433">
        <f t="shared" si="0"/>
        <v>120000</v>
      </c>
      <c r="F13" s="433">
        <f t="shared" si="0"/>
        <v>120000</v>
      </c>
      <c r="G13" s="433">
        <f t="shared" si="0"/>
        <v>120000</v>
      </c>
      <c r="H13" s="433">
        <f t="shared" si="0"/>
        <v>120000</v>
      </c>
      <c r="I13" s="433">
        <f t="shared" si="0"/>
        <v>120000</v>
      </c>
      <c r="J13" s="433">
        <f t="shared" si="0"/>
        <v>120000</v>
      </c>
      <c r="K13" s="433">
        <f t="shared" si="0"/>
        <v>120000</v>
      </c>
      <c r="L13" s="433">
        <f t="shared" si="0"/>
        <v>120000</v>
      </c>
      <c r="M13" s="433">
        <f t="shared" si="0"/>
        <v>120000</v>
      </c>
      <c r="N13" s="433">
        <f t="shared" si="0"/>
        <v>120000</v>
      </c>
      <c r="O13" s="433">
        <f t="shared" si="0"/>
        <v>0</v>
      </c>
      <c r="P13" s="433">
        <f>SUM(D13:O13)</f>
        <v>1200000</v>
      </c>
      <c r="Q13" s="51">
        <f t="shared" ref="Q13" si="2">SUM(Q14:Q24)</f>
        <v>148600000</v>
      </c>
      <c r="R13" s="69">
        <f t="shared" ref="R13:R47" si="3">+C13-P13</f>
        <v>0</v>
      </c>
    </row>
    <row r="14" spans="1:23" ht="22.5" x14ac:dyDescent="0.2">
      <c r="A14" s="430" t="s">
        <v>502</v>
      </c>
      <c r="B14" s="431" t="s">
        <v>492</v>
      </c>
      <c r="C14" s="432">
        <f>'PRESUPUESTO 2020'!C30</f>
        <v>1200000</v>
      </c>
      <c r="D14" s="433">
        <f>SUM(D15:D19)</f>
        <v>0</v>
      </c>
      <c r="E14" s="433">
        <f t="shared" ref="E14:O14" si="4">SUM(E15:E19)</f>
        <v>120000</v>
      </c>
      <c r="F14" s="433">
        <f t="shared" si="4"/>
        <v>120000</v>
      </c>
      <c r="G14" s="433">
        <f t="shared" si="4"/>
        <v>120000</v>
      </c>
      <c r="H14" s="433">
        <f t="shared" si="4"/>
        <v>120000</v>
      </c>
      <c r="I14" s="433">
        <f t="shared" si="4"/>
        <v>120000</v>
      </c>
      <c r="J14" s="433">
        <f t="shared" si="4"/>
        <v>120000</v>
      </c>
      <c r="K14" s="433">
        <f t="shared" si="4"/>
        <v>120000</v>
      </c>
      <c r="L14" s="433">
        <f t="shared" si="4"/>
        <v>120000</v>
      </c>
      <c r="M14" s="433">
        <f t="shared" si="4"/>
        <v>120000</v>
      </c>
      <c r="N14" s="433">
        <f t="shared" si="4"/>
        <v>120000</v>
      </c>
      <c r="O14" s="433">
        <f t="shared" si="4"/>
        <v>0</v>
      </c>
      <c r="P14" s="433">
        <f t="shared" ref="P14:P22" si="5">SUM(D14:O14)</f>
        <v>1200000</v>
      </c>
      <c r="Q14" s="52">
        <f t="shared" si="1"/>
        <v>0</v>
      </c>
      <c r="R14" s="69">
        <f t="shared" si="3"/>
        <v>0</v>
      </c>
    </row>
    <row r="15" spans="1:23" ht="13.9" customHeight="1" x14ac:dyDescent="0.2">
      <c r="A15" s="199" t="s">
        <v>675</v>
      </c>
      <c r="B15" s="200" t="s">
        <v>680</v>
      </c>
      <c r="C15" s="432">
        <f>'PRESUPUESTO 2020'!C31</f>
        <v>0</v>
      </c>
      <c r="D15" s="434">
        <v>0</v>
      </c>
      <c r="E15" s="434">
        <v>0</v>
      </c>
      <c r="F15" s="434">
        <v>0</v>
      </c>
      <c r="G15" s="434">
        <v>0</v>
      </c>
      <c r="H15" s="434">
        <v>0</v>
      </c>
      <c r="I15" s="434">
        <v>0</v>
      </c>
      <c r="J15" s="434">
        <v>0</v>
      </c>
      <c r="K15" s="434">
        <v>0</v>
      </c>
      <c r="L15" s="434">
        <v>0</v>
      </c>
      <c r="M15" s="434">
        <v>0</v>
      </c>
      <c r="N15" s="434">
        <v>0</v>
      </c>
      <c r="O15" s="434">
        <v>0</v>
      </c>
      <c r="P15" s="434">
        <f t="shared" si="5"/>
        <v>0</v>
      </c>
      <c r="Q15" s="52"/>
      <c r="R15" s="69">
        <f t="shared" si="3"/>
        <v>0</v>
      </c>
    </row>
    <row r="16" spans="1:23" ht="13.9" customHeight="1" x14ac:dyDescent="0.2">
      <c r="A16" s="199" t="s">
        <v>676</v>
      </c>
      <c r="B16" s="200" t="s">
        <v>640</v>
      </c>
      <c r="C16" s="432">
        <f>'PRESUPUESTO 2020'!C32</f>
        <v>1200000</v>
      </c>
      <c r="D16" s="434">
        <v>0</v>
      </c>
      <c r="E16" s="434">
        <v>120000</v>
      </c>
      <c r="F16" s="434">
        <v>120000</v>
      </c>
      <c r="G16" s="434">
        <v>120000</v>
      </c>
      <c r="H16" s="434">
        <v>120000</v>
      </c>
      <c r="I16" s="434">
        <v>120000</v>
      </c>
      <c r="J16" s="434">
        <v>120000</v>
      </c>
      <c r="K16" s="434">
        <v>120000</v>
      </c>
      <c r="L16" s="434">
        <v>120000</v>
      </c>
      <c r="M16" s="434">
        <v>120000</v>
      </c>
      <c r="N16" s="434">
        <v>120000</v>
      </c>
      <c r="O16" s="434">
        <v>0</v>
      </c>
      <c r="P16" s="434">
        <f t="shared" si="5"/>
        <v>1200000</v>
      </c>
      <c r="Q16" s="52"/>
      <c r="R16" s="69">
        <f t="shared" si="3"/>
        <v>0</v>
      </c>
    </row>
    <row r="17" spans="1:23" ht="13.9" customHeight="1" x14ac:dyDescent="0.2">
      <c r="A17" s="199" t="s">
        <v>677</v>
      </c>
      <c r="B17" s="200" t="s">
        <v>681</v>
      </c>
      <c r="C17" s="432">
        <f>'PRESUPUESTO 2020'!C33</f>
        <v>0</v>
      </c>
      <c r="D17" s="434">
        <v>0</v>
      </c>
      <c r="E17" s="434">
        <v>0</v>
      </c>
      <c r="F17" s="434">
        <v>0</v>
      </c>
      <c r="G17" s="434">
        <v>0</v>
      </c>
      <c r="H17" s="434">
        <v>0</v>
      </c>
      <c r="I17" s="434">
        <v>0</v>
      </c>
      <c r="J17" s="434">
        <v>0</v>
      </c>
      <c r="K17" s="434">
        <v>0</v>
      </c>
      <c r="L17" s="434">
        <v>0</v>
      </c>
      <c r="M17" s="434">
        <v>0</v>
      </c>
      <c r="N17" s="434">
        <v>0</v>
      </c>
      <c r="O17" s="434">
        <v>0</v>
      </c>
      <c r="P17" s="434">
        <f t="shared" si="5"/>
        <v>0</v>
      </c>
      <c r="Q17" s="52"/>
      <c r="R17" s="69">
        <f t="shared" si="3"/>
        <v>0</v>
      </c>
    </row>
    <row r="18" spans="1:23" ht="13.9" customHeight="1" x14ac:dyDescent="0.2">
      <c r="A18" s="199" t="s">
        <v>678</v>
      </c>
      <c r="B18" s="200" t="s">
        <v>682</v>
      </c>
      <c r="C18" s="432">
        <f>'PRESUPUESTO 2020'!C34</f>
        <v>0</v>
      </c>
      <c r="D18" s="434">
        <v>0</v>
      </c>
      <c r="E18" s="434">
        <v>0</v>
      </c>
      <c r="F18" s="434">
        <v>0</v>
      </c>
      <c r="G18" s="434">
        <v>0</v>
      </c>
      <c r="H18" s="434">
        <v>0</v>
      </c>
      <c r="I18" s="434">
        <v>0</v>
      </c>
      <c r="J18" s="434">
        <v>0</v>
      </c>
      <c r="K18" s="434">
        <v>0</v>
      </c>
      <c r="L18" s="434">
        <v>0</v>
      </c>
      <c r="M18" s="434">
        <v>0</v>
      </c>
      <c r="N18" s="434">
        <v>0</v>
      </c>
      <c r="O18" s="434">
        <v>0</v>
      </c>
      <c r="P18" s="434">
        <f t="shared" si="5"/>
        <v>0</v>
      </c>
      <c r="Q18" s="52"/>
      <c r="R18" s="69">
        <f t="shared" si="3"/>
        <v>0</v>
      </c>
    </row>
    <row r="19" spans="1:23" ht="13.9" customHeight="1" x14ac:dyDescent="0.2">
      <c r="A19" s="199" t="s">
        <v>679</v>
      </c>
      <c r="B19" s="200" t="s">
        <v>309</v>
      </c>
      <c r="C19" s="432">
        <f>'PRESUPUESTO 2020'!C35</f>
        <v>0</v>
      </c>
      <c r="D19" s="434">
        <v>0</v>
      </c>
      <c r="E19" s="434">
        <v>0</v>
      </c>
      <c r="F19" s="434">
        <v>0</v>
      </c>
      <c r="G19" s="434">
        <v>0</v>
      </c>
      <c r="H19" s="434">
        <v>0</v>
      </c>
      <c r="I19" s="434">
        <v>0</v>
      </c>
      <c r="J19" s="434">
        <v>0</v>
      </c>
      <c r="K19" s="434">
        <v>0</v>
      </c>
      <c r="L19" s="434">
        <v>0</v>
      </c>
      <c r="M19" s="434">
        <v>0</v>
      </c>
      <c r="N19" s="434">
        <v>0</v>
      </c>
      <c r="O19" s="434">
        <v>0</v>
      </c>
      <c r="P19" s="434">
        <f t="shared" si="5"/>
        <v>0</v>
      </c>
      <c r="Q19" s="52"/>
      <c r="R19" s="69">
        <f t="shared" si="3"/>
        <v>0</v>
      </c>
    </row>
    <row r="20" spans="1:23" s="70" customFormat="1" x14ac:dyDescent="0.2">
      <c r="A20" s="257" t="s">
        <v>503</v>
      </c>
      <c r="B20" s="258" t="s">
        <v>504</v>
      </c>
      <c r="C20" s="429">
        <f>'PRESUPUESTO 2020'!D36</f>
        <v>74300000</v>
      </c>
      <c r="D20" s="429">
        <f>+D21+D25+D26</f>
        <v>0</v>
      </c>
      <c r="E20" s="429">
        <f t="shared" ref="E20:O20" si="6">+E21+E25+E26</f>
        <v>0</v>
      </c>
      <c r="F20" s="429">
        <f t="shared" si="6"/>
        <v>74300000</v>
      </c>
      <c r="G20" s="429">
        <f t="shared" si="6"/>
        <v>0</v>
      </c>
      <c r="H20" s="429">
        <f t="shared" si="6"/>
        <v>0</v>
      </c>
      <c r="I20" s="429">
        <f t="shared" si="6"/>
        <v>0</v>
      </c>
      <c r="J20" s="429">
        <f t="shared" si="6"/>
        <v>0</v>
      </c>
      <c r="K20" s="429">
        <f t="shared" si="6"/>
        <v>0</v>
      </c>
      <c r="L20" s="429">
        <f t="shared" si="6"/>
        <v>0</v>
      </c>
      <c r="M20" s="429">
        <f t="shared" si="6"/>
        <v>0</v>
      </c>
      <c r="N20" s="429">
        <f t="shared" si="6"/>
        <v>0</v>
      </c>
      <c r="O20" s="429">
        <f t="shared" si="6"/>
        <v>0</v>
      </c>
      <c r="P20" s="429">
        <f t="shared" si="5"/>
        <v>74300000</v>
      </c>
      <c r="Q20" s="68">
        <f t="shared" si="1"/>
        <v>0</v>
      </c>
      <c r="R20" s="69">
        <f t="shared" si="3"/>
        <v>0</v>
      </c>
      <c r="S20" s="69"/>
      <c r="T20" s="69"/>
      <c r="U20" s="69"/>
      <c r="V20" s="69"/>
      <c r="W20" s="69"/>
    </row>
    <row r="21" spans="1:23" ht="15" customHeight="1" x14ac:dyDescent="0.2">
      <c r="A21" s="430" t="s">
        <v>505</v>
      </c>
      <c r="B21" s="431" t="s">
        <v>54</v>
      </c>
      <c r="C21" s="432">
        <f>'PRESUPUESTO 2020'!C37</f>
        <v>74300000</v>
      </c>
      <c r="D21" s="433">
        <f>+D22</f>
        <v>0</v>
      </c>
      <c r="E21" s="433">
        <f t="shared" ref="E21:O23" si="7">+E22</f>
        <v>0</v>
      </c>
      <c r="F21" s="433">
        <f t="shared" si="7"/>
        <v>74300000</v>
      </c>
      <c r="G21" s="433">
        <f t="shared" si="7"/>
        <v>0</v>
      </c>
      <c r="H21" s="433">
        <f t="shared" si="7"/>
        <v>0</v>
      </c>
      <c r="I21" s="433">
        <f t="shared" si="7"/>
        <v>0</v>
      </c>
      <c r="J21" s="433">
        <f t="shared" si="7"/>
        <v>0</v>
      </c>
      <c r="K21" s="433">
        <f t="shared" si="7"/>
        <v>0</v>
      </c>
      <c r="L21" s="433">
        <f t="shared" si="7"/>
        <v>0</v>
      </c>
      <c r="M21" s="433">
        <f t="shared" si="7"/>
        <v>0</v>
      </c>
      <c r="N21" s="433">
        <f t="shared" si="7"/>
        <v>0</v>
      </c>
      <c r="O21" s="433">
        <f t="shared" si="7"/>
        <v>0</v>
      </c>
      <c r="P21" s="433">
        <f t="shared" si="5"/>
        <v>74300000</v>
      </c>
      <c r="Q21" s="52">
        <f t="shared" si="1"/>
        <v>0</v>
      </c>
      <c r="R21" s="69">
        <f t="shared" si="3"/>
        <v>0</v>
      </c>
    </row>
    <row r="22" spans="1:23" ht="15" customHeight="1" x14ac:dyDescent="0.2">
      <c r="A22" s="430" t="s">
        <v>506</v>
      </c>
      <c r="B22" s="431" t="s">
        <v>507</v>
      </c>
      <c r="C22" s="432">
        <f>'PRESUPUESTO 2020'!C38</f>
        <v>74300000</v>
      </c>
      <c r="D22" s="433">
        <f>+D23</f>
        <v>0</v>
      </c>
      <c r="E22" s="433">
        <f t="shared" si="7"/>
        <v>0</v>
      </c>
      <c r="F22" s="433">
        <f t="shared" si="7"/>
        <v>74300000</v>
      </c>
      <c r="G22" s="433">
        <f t="shared" si="7"/>
        <v>0</v>
      </c>
      <c r="H22" s="433">
        <f t="shared" si="7"/>
        <v>0</v>
      </c>
      <c r="I22" s="433">
        <f t="shared" si="7"/>
        <v>0</v>
      </c>
      <c r="J22" s="433">
        <f t="shared" si="7"/>
        <v>0</v>
      </c>
      <c r="K22" s="433">
        <f t="shared" si="7"/>
        <v>0</v>
      </c>
      <c r="L22" s="433">
        <f t="shared" si="7"/>
        <v>0</v>
      </c>
      <c r="M22" s="433">
        <f t="shared" si="7"/>
        <v>0</v>
      </c>
      <c r="N22" s="433">
        <f t="shared" si="7"/>
        <v>0</v>
      </c>
      <c r="O22" s="433">
        <f t="shared" si="7"/>
        <v>0</v>
      </c>
      <c r="P22" s="433">
        <f t="shared" si="5"/>
        <v>74300000</v>
      </c>
      <c r="Q22" s="52">
        <f t="shared" si="1"/>
        <v>0</v>
      </c>
      <c r="R22" s="69">
        <f t="shared" si="3"/>
        <v>0</v>
      </c>
    </row>
    <row r="23" spans="1:23" ht="15" customHeight="1" x14ac:dyDescent="0.2">
      <c r="A23" s="430" t="s">
        <v>508</v>
      </c>
      <c r="B23" s="431" t="s">
        <v>509</v>
      </c>
      <c r="C23" s="432">
        <f>'PRESUPUESTO 2020'!C39</f>
        <v>74300000</v>
      </c>
      <c r="D23" s="433">
        <f>+D24</f>
        <v>0</v>
      </c>
      <c r="E23" s="433">
        <f t="shared" si="7"/>
        <v>0</v>
      </c>
      <c r="F23" s="433">
        <f t="shared" si="7"/>
        <v>74300000</v>
      </c>
      <c r="G23" s="433">
        <f t="shared" si="7"/>
        <v>0</v>
      </c>
      <c r="H23" s="433">
        <f t="shared" si="7"/>
        <v>0</v>
      </c>
      <c r="I23" s="433">
        <f t="shared" si="7"/>
        <v>0</v>
      </c>
      <c r="J23" s="433">
        <f t="shared" si="7"/>
        <v>0</v>
      </c>
      <c r="K23" s="433">
        <f t="shared" si="7"/>
        <v>0</v>
      </c>
      <c r="L23" s="433">
        <f t="shared" si="7"/>
        <v>0</v>
      </c>
      <c r="M23" s="433">
        <f t="shared" si="7"/>
        <v>0</v>
      </c>
      <c r="N23" s="433">
        <f t="shared" si="7"/>
        <v>0</v>
      </c>
      <c r="O23" s="433">
        <f t="shared" si="7"/>
        <v>0</v>
      </c>
      <c r="P23" s="433">
        <f t="shared" ref="P23" si="8">+P24+P26</f>
        <v>0</v>
      </c>
      <c r="Q23" s="52">
        <f t="shared" si="1"/>
        <v>74300000</v>
      </c>
      <c r="R23" s="69">
        <f t="shared" si="3"/>
        <v>74300000</v>
      </c>
    </row>
    <row r="24" spans="1:23" ht="15" customHeight="1" x14ac:dyDescent="0.2">
      <c r="A24" s="214" t="s">
        <v>510</v>
      </c>
      <c r="B24" s="215" t="s">
        <v>511</v>
      </c>
      <c r="C24" s="432">
        <f>'PRESUPUESTO 2020'!C40</f>
        <v>74300000</v>
      </c>
      <c r="D24" s="434">
        <v>0</v>
      </c>
      <c r="E24" s="434">
        <v>0</v>
      </c>
      <c r="F24" s="434">
        <v>74300000</v>
      </c>
      <c r="G24" s="434">
        <v>0</v>
      </c>
      <c r="H24" s="434">
        <v>0</v>
      </c>
      <c r="I24" s="434">
        <v>0</v>
      </c>
      <c r="J24" s="434">
        <v>0</v>
      </c>
      <c r="K24" s="434">
        <v>0</v>
      </c>
      <c r="L24" s="434">
        <v>0</v>
      </c>
      <c r="M24" s="434">
        <v>0</v>
      </c>
      <c r="N24" s="434">
        <v>0</v>
      </c>
      <c r="O24" s="434">
        <v>0</v>
      </c>
      <c r="P24" s="434">
        <f t="shared" ref="P24" si="9">+P25</f>
        <v>0</v>
      </c>
      <c r="Q24" s="52">
        <f t="shared" si="1"/>
        <v>74300000</v>
      </c>
      <c r="R24" s="69">
        <f t="shared" si="3"/>
        <v>74300000</v>
      </c>
    </row>
    <row r="25" spans="1:23" ht="22.5" x14ac:dyDescent="0.2">
      <c r="A25" s="199" t="s">
        <v>512</v>
      </c>
      <c r="B25" s="200" t="s">
        <v>513</v>
      </c>
      <c r="C25" s="432">
        <f>'PRESUPUESTO 2020'!C41</f>
        <v>0</v>
      </c>
      <c r="D25" s="434">
        <v>0</v>
      </c>
      <c r="E25" s="434">
        <v>0</v>
      </c>
      <c r="F25" s="434">
        <v>0</v>
      </c>
      <c r="G25" s="434">
        <v>0</v>
      </c>
      <c r="H25" s="434">
        <v>0</v>
      </c>
      <c r="I25" s="434">
        <v>0</v>
      </c>
      <c r="J25" s="434">
        <v>0</v>
      </c>
      <c r="K25" s="434">
        <v>0</v>
      </c>
      <c r="L25" s="434">
        <v>0</v>
      </c>
      <c r="M25" s="434">
        <v>0</v>
      </c>
      <c r="N25" s="434">
        <v>0</v>
      </c>
      <c r="O25" s="434">
        <v>0</v>
      </c>
      <c r="P25" s="434">
        <f t="shared" ref="P25:P26" si="10">SUM(D25:O25)</f>
        <v>0</v>
      </c>
      <c r="Q25" s="52">
        <f t="shared" si="1"/>
        <v>0</v>
      </c>
      <c r="R25" s="69">
        <f t="shared" si="3"/>
        <v>0</v>
      </c>
    </row>
    <row r="26" spans="1:23" ht="22.5" x14ac:dyDescent="0.2">
      <c r="A26" s="430" t="s">
        <v>514</v>
      </c>
      <c r="B26" s="431" t="s">
        <v>515</v>
      </c>
      <c r="C26" s="432">
        <f>'PRESUPUESTO 2020'!C42</f>
        <v>0</v>
      </c>
      <c r="D26" s="433">
        <f>+D27</f>
        <v>0</v>
      </c>
      <c r="E26" s="433">
        <f t="shared" ref="E26:O26" si="11">+E27</f>
        <v>0</v>
      </c>
      <c r="F26" s="433">
        <f t="shared" si="11"/>
        <v>0</v>
      </c>
      <c r="G26" s="433">
        <f t="shared" si="11"/>
        <v>0</v>
      </c>
      <c r="H26" s="433">
        <f t="shared" si="11"/>
        <v>0</v>
      </c>
      <c r="I26" s="433">
        <f t="shared" si="11"/>
        <v>0</v>
      </c>
      <c r="J26" s="433">
        <f t="shared" si="11"/>
        <v>0</v>
      </c>
      <c r="K26" s="433">
        <f t="shared" si="11"/>
        <v>0</v>
      </c>
      <c r="L26" s="433">
        <f t="shared" si="11"/>
        <v>0</v>
      </c>
      <c r="M26" s="433">
        <f t="shared" si="11"/>
        <v>0</v>
      </c>
      <c r="N26" s="433">
        <f t="shared" si="11"/>
        <v>0</v>
      </c>
      <c r="O26" s="433">
        <f t="shared" si="11"/>
        <v>0</v>
      </c>
      <c r="P26" s="433">
        <f t="shared" si="10"/>
        <v>0</v>
      </c>
      <c r="Q26" s="51">
        <f t="shared" ref="Q26" si="12">Q27+Q28</f>
        <v>0</v>
      </c>
      <c r="R26" s="69">
        <f t="shared" si="3"/>
        <v>0</v>
      </c>
      <c r="S26" s="45" t="s">
        <v>286</v>
      </c>
    </row>
    <row r="27" spans="1:23" ht="16.899999999999999" customHeight="1" x14ac:dyDescent="0.2">
      <c r="A27" s="214" t="s">
        <v>516</v>
      </c>
      <c r="B27" s="215" t="s">
        <v>517</v>
      </c>
      <c r="C27" s="432">
        <f>'PRESUPUESTO 2020'!C43</f>
        <v>0</v>
      </c>
      <c r="D27" s="434">
        <v>0</v>
      </c>
      <c r="E27" s="434">
        <v>0</v>
      </c>
      <c r="F27" s="434">
        <v>0</v>
      </c>
      <c r="G27" s="434">
        <v>0</v>
      </c>
      <c r="H27" s="434">
        <v>0</v>
      </c>
      <c r="I27" s="434">
        <v>0</v>
      </c>
      <c r="J27" s="434">
        <v>0</v>
      </c>
      <c r="K27" s="434">
        <v>0</v>
      </c>
      <c r="L27" s="434">
        <v>0</v>
      </c>
      <c r="M27" s="434">
        <v>0</v>
      </c>
      <c r="N27" s="434">
        <v>0</v>
      </c>
      <c r="O27" s="434">
        <v>0</v>
      </c>
      <c r="P27" s="434">
        <f t="shared" ref="P27:P32" si="13">+P28</f>
        <v>0</v>
      </c>
      <c r="Q27" s="52">
        <f>+C27-P27</f>
        <v>0</v>
      </c>
      <c r="R27" s="69">
        <f t="shared" si="3"/>
        <v>0</v>
      </c>
      <c r="S27" s="45" t="s">
        <v>287</v>
      </c>
    </row>
    <row r="28" spans="1:23" s="70" customFormat="1" x14ac:dyDescent="0.2">
      <c r="A28" s="257" t="s">
        <v>123</v>
      </c>
      <c r="B28" s="258" t="s">
        <v>518</v>
      </c>
      <c r="C28" s="429">
        <f>'PRESUPUESTO 2020'!D44</f>
        <v>0</v>
      </c>
      <c r="D28" s="429">
        <f>+D35+D37+D44</f>
        <v>0</v>
      </c>
      <c r="E28" s="429">
        <f t="shared" ref="E28:O28" si="14">+E35+E37+E44</f>
        <v>0</v>
      </c>
      <c r="F28" s="429">
        <f t="shared" si="14"/>
        <v>0</v>
      </c>
      <c r="G28" s="429">
        <f t="shared" si="14"/>
        <v>0</v>
      </c>
      <c r="H28" s="429">
        <f t="shared" si="14"/>
        <v>0</v>
      </c>
      <c r="I28" s="429">
        <f t="shared" si="14"/>
        <v>0</v>
      </c>
      <c r="J28" s="429">
        <f t="shared" si="14"/>
        <v>0</v>
      </c>
      <c r="K28" s="429">
        <f t="shared" si="14"/>
        <v>0</v>
      </c>
      <c r="L28" s="429">
        <f t="shared" si="14"/>
        <v>0</v>
      </c>
      <c r="M28" s="429">
        <f t="shared" si="14"/>
        <v>0</v>
      </c>
      <c r="N28" s="429">
        <f t="shared" si="14"/>
        <v>0</v>
      </c>
      <c r="O28" s="429">
        <f t="shared" si="14"/>
        <v>0</v>
      </c>
      <c r="P28" s="429">
        <f t="shared" si="13"/>
        <v>0</v>
      </c>
      <c r="Q28" s="68">
        <f>+C28-P28</f>
        <v>0</v>
      </c>
      <c r="R28" s="69">
        <f t="shared" si="3"/>
        <v>0</v>
      </c>
      <c r="S28" s="69" t="s">
        <v>288</v>
      </c>
      <c r="T28" s="69"/>
      <c r="U28" s="69"/>
      <c r="V28" s="69"/>
      <c r="W28" s="69"/>
    </row>
    <row r="29" spans="1:23" s="70" customFormat="1" ht="10.15" hidden="1" customHeight="1" x14ac:dyDescent="0.2">
      <c r="A29" s="257" t="s">
        <v>519</v>
      </c>
      <c r="B29" s="258" t="s">
        <v>520</v>
      </c>
      <c r="C29" s="429">
        <f>'PRESUPUESTO 2020'!C45</f>
        <v>0</v>
      </c>
      <c r="D29" s="429">
        <f t="shared" ref="D29:O34" si="15">+C29/12</f>
        <v>0</v>
      </c>
      <c r="E29" s="429">
        <f t="shared" si="15"/>
        <v>0</v>
      </c>
      <c r="F29" s="429">
        <f t="shared" si="15"/>
        <v>0</v>
      </c>
      <c r="G29" s="429">
        <f t="shared" si="15"/>
        <v>0</v>
      </c>
      <c r="H29" s="429">
        <f t="shared" si="15"/>
        <v>0</v>
      </c>
      <c r="I29" s="429">
        <f t="shared" si="15"/>
        <v>0</v>
      </c>
      <c r="J29" s="429">
        <f t="shared" si="15"/>
        <v>0</v>
      </c>
      <c r="K29" s="429">
        <f t="shared" si="15"/>
        <v>0</v>
      </c>
      <c r="L29" s="429">
        <f t="shared" si="15"/>
        <v>0</v>
      </c>
      <c r="M29" s="429">
        <f t="shared" si="15"/>
        <v>0</v>
      </c>
      <c r="N29" s="429">
        <f t="shared" si="15"/>
        <v>0</v>
      </c>
      <c r="O29" s="429">
        <f t="shared" si="15"/>
        <v>0</v>
      </c>
      <c r="P29" s="429">
        <f t="shared" si="13"/>
        <v>0</v>
      </c>
      <c r="Q29" s="71">
        <f t="shared" ref="Q29" si="16">+Q30+Q31</f>
        <v>0</v>
      </c>
      <c r="R29" s="69">
        <f t="shared" si="3"/>
        <v>0</v>
      </c>
      <c r="S29" s="69" t="s">
        <v>289</v>
      </c>
      <c r="T29" s="69"/>
      <c r="U29" s="69"/>
      <c r="V29" s="69"/>
      <c r="W29" s="69"/>
    </row>
    <row r="30" spans="1:23" s="70" customFormat="1" ht="10.9" hidden="1" customHeight="1" thickBot="1" x14ac:dyDescent="0.25">
      <c r="A30" s="257" t="s">
        <v>521</v>
      </c>
      <c r="B30" s="258" t="s">
        <v>522</v>
      </c>
      <c r="C30" s="429">
        <f>'PRESUPUESTO 2020'!C46</f>
        <v>0</v>
      </c>
      <c r="D30" s="429">
        <f t="shared" si="15"/>
        <v>0</v>
      </c>
      <c r="E30" s="429">
        <f t="shared" si="15"/>
        <v>0</v>
      </c>
      <c r="F30" s="429">
        <f t="shared" si="15"/>
        <v>0</v>
      </c>
      <c r="G30" s="429">
        <f t="shared" si="15"/>
        <v>0</v>
      </c>
      <c r="H30" s="429">
        <f t="shared" si="15"/>
        <v>0</v>
      </c>
      <c r="I30" s="429">
        <f t="shared" si="15"/>
        <v>0</v>
      </c>
      <c r="J30" s="429">
        <f t="shared" si="15"/>
        <v>0</v>
      </c>
      <c r="K30" s="429">
        <f t="shared" si="15"/>
        <v>0</v>
      </c>
      <c r="L30" s="429">
        <f t="shared" si="15"/>
        <v>0</v>
      </c>
      <c r="M30" s="429">
        <f t="shared" si="15"/>
        <v>0</v>
      </c>
      <c r="N30" s="429">
        <f t="shared" si="15"/>
        <v>0</v>
      </c>
      <c r="O30" s="429">
        <f t="shared" si="15"/>
        <v>0</v>
      </c>
      <c r="P30" s="429">
        <f t="shared" si="13"/>
        <v>0</v>
      </c>
      <c r="Q30" s="207">
        <f>+C30-P30</f>
        <v>0</v>
      </c>
      <c r="R30" s="69">
        <f t="shared" si="3"/>
        <v>0</v>
      </c>
      <c r="S30" s="69"/>
      <c r="T30" s="69"/>
      <c r="U30" s="69"/>
      <c r="V30" s="69"/>
      <c r="W30" s="69"/>
    </row>
    <row r="31" spans="1:23" ht="10.9" hidden="1" customHeight="1" thickBot="1" x14ac:dyDescent="0.25">
      <c r="A31" s="199" t="s">
        <v>523</v>
      </c>
      <c r="B31" s="200" t="s">
        <v>524</v>
      </c>
      <c r="C31" s="432">
        <f>'PRESUPUESTO 2020'!C47</f>
        <v>0</v>
      </c>
      <c r="D31" s="434">
        <f t="shared" si="15"/>
        <v>0</v>
      </c>
      <c r="E31" s="434">
        <f t="shared" si="15"/>
        <v>0</v>
      </c>
      <c r="F31" s="434">
        <f t="shared" si="15"/>
        <v>0</v>
      </c>
      <c r="G31" s="434">
        <f t="shared" si="15"/>
        <v>0</v>
      </c>
      <c r="H31" s="434">
        <f t="shared" si="15"/>
        <v>0</v>
      </c>
      <c r="I31" s="434">
        <f t="shared" si="15"/>
        <v>0</v>
      </c>
      <c r="J31" s="434">
        <f t="shared" si="15"/>
        <v>0</v>
      </c>
      <c r="K31" s="434">
        <f t="shared" si="15"/>
        <v>0</v>
      </c>
      <c r="L31" s="434">
        <f t="shared" si="15"/>
        <v>0</v>
      </c>
      <c r="M31" s="434">
        <f t="shared" si="15"/>
        <v>0</v>
      </c>
      <c r="N31" s="434">
        <f t="shared" si="15"/>
        <v>0</v>
      </c>
      <c r="O31" s="434">
        <f t="shared" si="15"/>
        <v>0</v>
      </c>
      <c r="P31" s="434">
        <f t="shared" si="13"/>
        <v>0</v>
      </c>
      <c r="Q31" s="53">
        <f>+C31-P31</f>
        <v>0</v>
      </c>
      <c r="R31" s="69">
        <f t="shared" si="3"/>
        <v>0</v>
      </c>
    </row>
    <row r="32" spans="1:23" ht="10.15" hidden="1" customHeight="1" x14ac:dyDescent="0.2">
      <c r="A32" s="199" t="s">
        <v>525</v>
      </c>
      <c r="B32" s="200" t="s">
        <v>526</v>
      </c>
      <c r="C32" s="432">
        <f>'PRESUPUESTO 2020'!C48</f>
        <v>0</v>
      </c>
      <c r="D32" s="434">
        <f t="shared" si="15"/>
        <v>0</v>
      </c>
      <c r="E32" s="434">
        <f t="shared" si="15"/>
        <v>0</v>
      </c>
      <c r="F32" s="434">
        <f t="shared" si="15"/>
        <v>0</v>
      </c>
      <c r="G32" s="434">
        <f t="shared" si="15"/>
        <v>0</v>
      </c>
      <c r="H32" s="434">
        <f t="shared" si="15"/>
        <v>0</v>
      </c>
      <c r="I32" s="434">
        <f t="shared" si="15"/>
        <v>0</v>
      </c>
      <c r="J32" s="434">
        <f t="shared" si="15"/>
        <v>0</v>
      </c>
      <c r="K32" s="434">
        <f t="shared" si="15"/>
        <v>0</v>
      </c>
      <c r="L32" s="434">
        <f t="shared" si="15"/>
        <v>0</v>
      </c>
      <c r="M32" s="434">
        <f t="shared" si="15"/>
        <v>0</v>
      </c>
      <c r="N32" s="434">
        <f t="shared" si="15"/>
        <v>0</v>
      </c>
      <c r="O32" s="434">
        <f t="shared" si="15"/>
        <v>0</v>
      </c>
      <c r="P32" s="434">
        <f t="shared" si="13"/>
        <v>0</v>
      </c>
      <c r="Q32" s="54" t="e">
        <f>Q33+#REF!+#REF!</f>
        <v>#REF!</v>
      </c>
      <c r="R32" s="69">
        <f t="shared" si="3"/>
        <v>0</v>
      </c>
    </row>
    <row r="33" spans="1:23" ht="10.15" hidden="1" customHeight="1" x14ac:dyDescent="0.2">
      <c r="A33" s="199" t="s">
        <v>527</v>
      </c>
      <c r="B33" s="200" t="s">
        <v>528</v>
      </c>
      <c r="C33" s="432">
        <f>'PRESUPUESTO 2020'!C49</f>
        <v>0</v>
      </c>
      <c r="D33" s="434">
        <f t="shared" si="15"/>
        <v>0</v>
      </c>
      <c r="E33" s="434">
        <f t="shared" si="15"/>
        <v>0</v>
      </c>
      <c r="F33" s="434">
        <f t="shared" si="15"/>
        <v>0</v>
      </c>
      <c r="G33" s="434">
        <f t="shared" si="15"/>
        <v>0</v>
      </c>
      <c r="H33" s="434">
        <f t="shared" si="15"/>
        <v>0</v>
      </c>
      <c r="I33" s="434">
        <f t="shared" si="15"/>
        <v>0</v>
      </c>
      <c r="J33" s="434">
        <f t="shared" si="15"/>
        <v>0</v>
      </c>
      <c r="K33" s="434">
        <f t="shared" si="15"/>
        <v>0</v>
      </c>
      <c r="L33" s="434">
        <f t="shared" si="15"/>
        <v>0</v>
      </c>
      <c r="M33" s="434">
        <f t="shared" si="15"/>
        <v>0</v>
      </c>
      <c r="N33" s="434">
        <f t="shared" si="15"/>
        <v>0</v>
      </c>
      <c r="O33" s="434">
        <f t="shared" si="15"/>
        <v>0</v>
      </c>
      <c r="P33" s="434">
        <f>SUM(D33:O33)</f>
        <v>0</v>
      </c>
      <c r="Q33" s="51">
        <f>+C33-P33</f>
        <v>0</v>
      </c>
      <c r="R33" s="69">
        <f t="shared" si="3"/>
        <v>0</v>
      </c>
    </row>
    <row r="34" spans="1:23" ht="10.15" hidden="1" customHeight="1" x14ac:dyDescent="0.2">
      <c r="A34" s="199" t="s">
        <v>529</v>
      </c>
      <c r="B34" s="200" t="s">
        <v>530</v>
      </c>
      <c r="C34" s="432">
        <f>'PRESUPUESTO 2020'!C50</f>
        <v>0</v>
      </c>
      <c r="D34" s="434">
        <f t="shared" si="15"/>
        <v>0</v>
      </c>
      <c r="E34" s="434">
        <f t="shared" si="15"/>
        <v>0</v>
      </c>
      <c r="F34" s="434">
        <f t="shared" si="15"/>
        <v>0</v>
      </c>
      <c r="G34" s="434">
        <f t="shared" si="15"/>
        <v>0</v>
      </c>
      <c r="H34" s="434">
        <f t="shared" si="15"/>
        <v>0</v>
      </c>
      <c r="I34" s="434">
        <f t="shared" si="15"/>
        <v>0</v>
      </c>
      <c r="J34" s="434">
        <f t="shared" si="15"/>
        <v>0</v>
      </c>
      <c r="K34" s="434">
        <f t="shared" si="15"/>
        <v>0</v>
      </c>
      <c r="L34" s="434">
        <f t="shared" si="15"/>
        <v>0</v>
      </c>
      <c r="M34" s="434">
        <f t="shared" si="15"/>
        <v>0</v>
      </c>
      <c r="N34" s="434">
        <f t="shared" si="15"/>
        <v>0</v>
      </c>
      <c r="O34" s="434">
        <f t="shared" si="15"/>
        <v>0</v>
      </c>
      <c r="P34" s="434">
        <f>SUM(D34:O34)</f>
        <v>0</v>
      </c>
      <c r="Q34" s="54"/>
      <c r="R34" s="69">
        <f t="shared" si="3"/>
        <v>0</v>
      </c>
    </row>
    <row r="35" spans="1:23" s="70" customFormat="1" x14ac:dyDescent="0.2">
      <c r="A35" s="257" t="s">
        <v>531</v>
      </c>
      <c r="B35" s="258" t="s">
        <v>532</v>
      </c>
      <c r="C35" s="429">
        <f>'PRESUPUESTO 2020'!D51</f>
        <v>0</v>
      </c>
      <c r="D35" s="429">
        <f>+D36</f>
        <v>0</v>
      </c>
      <c r="E35" s="429">
        <f t="shared" ref="E35:O35" si="17">+E36</f>
        <v>0</v>
      </c>
      <c r="F35" s="429">
        <f t="shared" si="17"/>
        <v>0</v>
      </c>
      <c r="G35" s="429">
        <f t="shared" si="17"/>
        <v>0</v>
      </c>
      <c r="H35" s="429">
        <f t="shared" si="17"/>
        <v>0</v>
      </c>
      <c r="I35" s="429">
        <f t="shared" si="17"/>
        <v>0</v>
      </c>
      <c r="J35" s="429">
        <f t="shared" si="17"/>
        <v>0</v>
      </c>
      <c r="K35" s="429">
        <f t="shared" si="17"/>
        <v>0</v>
      </c>
      <c r="L35" s="429">
        <f t="shared" si="17"/>
        <v>0</v>
      </c>
      <c r="M35" s="429">
        <f t="shared" si="17"/>
        <v>0</v>
      </c>
      <c r="N35" s="429">
        <f t="shared" si="17"/>
        <v>0</v>
      </c>
      <c r="O35" s="429">
        <f t="shared" si="17"/>
        <v>0</v>
      </c>
      <c r="P35" s="429">
        <f t="shared" ref="P35:P45" si="18">SUM(D35:O35)</f>
        <v>0</v>
      </c>
      <c r="Q35" s="208"/>
      <c r="R35" s="69">
        <f t="shared" si="3"/>
        <v>0</v>
      </c>
      <c r="S35" s="69"/>
      <c r="T35" s="69"/>
      <c r="U35" s="69"/>
      <c r="V35" s="69"/>
      <c r="W35" s="69"/>
    </row>
    <row r="36" spans="1:23" ht="13.9" customHeight="1" x14ac:dyDescent="0.2">
      <c r="A36" s="199" t="s">
        <v>533</v>
      </c>
      <c r="B36" s="200" t="s">
        <v>534</v>
      </c>
      <c r="C36" s="432">
        <f>'PRESUPUESTO 2020'!C52</f>
        <v>0</v>
      </c>
      <c r="D36" s="434">
        <v>0</v>
      </c>
      <c r="E36" s="434">
        <v>0</v>
      </c>
      <c r="F36" s="434">
        <v>0</v>
      </c>
      <c r="G36" s="434">
        <v>0</v>
      </c>
      <c r="H36" s="434">
        <v>0</v>
      </c>
      <c r="I36" s="434">
        <v>0</v>
      </c>
      <c r="J36" s="434">
        <v>0</v>
      </c>
      <c r="K36" s="434">
        <v>0</v>
      </c>
      <c r="L36" s="434">
        <v>0</v>
      </c>
      <c r="M36" s="434">
        <v>0</v>
      </c>
      <c r="N36" s="434">
        <v>0</v>
      </c>
      <c r="O36" s="434">
        <v>0</v>
      </c>
      <c r="P36" s="434">
        <f t="shared" si="18"/>
        <v>0</v>
      </c>
      <c r="Q36" s="54"/>
      <c r="R36" s="69">
        <f t="shared" si="3"/>
        <v>0</v>
      </c>
    </row>
    <row r="37" spans="1:23" s="70" customFormat="1" x14ac:dyDescent="0.2">
      <c r="A37" s="257" t="s">
        <v>535</v>
      </c>
      <c r="B37" s="258" t="s">
        <v>536</v>
      </c>
      <c r="C37" s="429">
        <f>'PRESUPUESTO 2020'!D53</f>
        <v>0</v>
      </c>
      <c r="D37" s="429">
        <f>+D38+D43</f>
        <v>0</v>
      </c>
      <c r="E37" s="429">
        <f t="shared" ref="E37:O37" si="19">+E38+E43</f>
        <v>0</v>
      </c>
      <c r="F37" s="429">
        <f t="shared" si="19"/>
        <v>0</v>
      </c>
      <c r="G37" s="429">
        <f t="shared" si="19"/>
        <v>0</v>
      </c>
      <c r="H37" s="429">
        <f t="shared" si="19"/>
        <v>0</v>
      </c>
      <c r="I37" s="429">
        <f t="shared" si="19"/>
        <v>0</v>
      </c>
      <c r="J37" s="429">
        <f t="shared" si="19"/>
        <v>0</v>
      </c>
      <c r="K37" s="429">
        <f t="shared" si="19"/>
        <v>0</v>
      </c>
      <c r="L37" s="429">
        <f t="shared" si="19"/>
        <v>0</v>
      </c>
      <c r="M37" s="429">
        <f t="shared" si="19"/>
        <v>0</v>
      </c>
      <c r="N37" s="429">
        <f t="shared" si="19"/>
        <v>0</v>
      </c>
      <c r="O37" s="429">
        <f t="shared" si="19"/>
        <v>0</v>
      </c>
      <c r="P37" s="429">
        <f t="shared" si="18"/>
        <v>0</v>
      </c>
      <c r="Q37" s="208"/>
      <c r="R37" s="69">
        <f t="shared" si="3"/>
        <v>0</v>
      </c>
      <c r="S37" s="69"/>
      <c r="T37" s="69"/>
      <c r="U37" s="69"/>
      <c r="V37" s="69"/>
      <c r="W37" s="69"/>
    </row>
    <row r="38" spans="1:23" s="70" customFormat="1" x14ac:dyDescent="0.2">
      <c r="A38" s="257" t="s">
        <v>537</v>
      </c>
      <c r="B38" s="258" t="s">
        <v>78</v>
      </c>
      <c r="C38" s="429">
        <f>'PRESUPUESTO 2020'!D54</f>
        <v>0</v>
      </c>
      <c r="D38" s="429">
        <f>+D39+D41</f>
        <v>0</v>
      </c>
      <c r="E38" s="429">
        <f t="shared" ref="E38:O38" si="20">+E39+E41</f>
        <v>0</v>
      </c>
      <c r="F38" s="429">
        <f t="shared" si="20"/>
        <v>0</v>
      </c>
      <c r="G38" s="429">
        <f t="shared" si="20"/>
        <v>0</v>
      </c>
      <c r="H38" s="429">
        <f t="shared" si="20"/>
        <v>0</v>
      </c>
      <c r="I38" s="429">
        <f t="shared" si="20"/>
        <v>0</v>
      </c>
      <c r="J38" s="429">
        <f t="shared" si="20"/>
        <v>0</v>
      </c>
      <c r="K38" s="429">
        <f t="shared" si="20"/>
        <v>0</v>
      </c>
      <c r="L38" s="429">
        <f t="shared" si="20"/>
        <v>0</v>
      </c>
      <c r="M38" s="429">
        <f t="shared" si="20"/>
        <v>0</v>
      </c>
      <c r="N38" s="429">
        <f t="shared" si="20"/>
        <v>0</v>
      </c>
      <c r="O38" s="429">
        <f t="shared" si="20"/>
        <v>0</v>
      </c>
      <c r="P38" s="429">
        <f t="shared" si="18"/>
        <v>0</v>
      </c>
      <c r="Q38" s="208"/>
      <c r="R38" s="69">
        <f t="shared" si="3"/>
        <v>0</v>
      </c>
      <c r="S38" s="69"/>
      <c r="T38" s="69"/>
      <c r="U38" s="69"/>
      <c r="V38" s="69"/>
      <c r="W38" s="69"/>
    </row>
    <row r="39" spans="1:23" ht="13.15" customHeight="1" x14ac:dyDescent="0.2">
      <c r="A39" s="199" t="s">
        <v>538</v>
      </c>
      <c r="B39" s="200" t="s">
        <v>539</v>
      </c>
      <c r="C39" s="432">
        <f>'PRESUPUESTO 2020'!C55</f>
        <v>0</v>
      </c>
      <c r="D39" s="434">
        <f>+D40</f>
        <v>0</v>
      </c>
      <c r="E39" s="434">
        <v>0</v>
      </c>
      <c r="F39" s="434">
        <v>0</v>
      </c>
      <c r="G39" s="434">
        <v>0</v>
      </c>
      <c r="H39" s="434">
        <v>0</v>
      </c>
      <c r="I39" s="434">
        <v>0</v>
      </c>
      <c r="J39" s="434">
        <v>0</v>
      </c>
      <c r="K39" s="434">
        <v>0</v>
      </c>
      <c r="L39" s="434">
        <v>0</v>
      </c>
      <c r="M39" s="434">
        <v>0</v>
      </c>
      <c r="N39" s="434">
        <v>0</v>
      </c>
      <c r="O39" s="434">
        <v>0</v>
      </c>
      <c r="P39" s="434">
        <f t="shared" si="18"/>
        <v>0</v>
      </c>
      <c r="Q39" s="54"/>
      <c r="R39" s="69">
        <f t="shared" si="3"/>
        <v>0</v>
      </c>
    </row>
    <row r="40" spans="1:23" x14ac:dyDescent="0.2">
      <c r="A40" s="199" t="s">
        <v>540</v>
      </c>
      <c r="B40" s="200" t="s">
        <v>541</v>
      </c>
      <c r="C40" s="432">
        <f>'PRESUPUESTO 2020'!C56</f>
        <v>0</v>
      </c>
      <c r="D40" s="434">
        <v>0</v>
      </c>
      <c r="E40" s="434">
        <v>0</v>
      </c>
      <c r="F40" s="434">
        <v>0</v>
      </c>
      <c r="G40" s="434">
        <v>0</v>
      </c>
      <c r="H40" s="434">
        <v>0</v>
      </c>
      <c r="I40" s="434">
        <v>0</v>
      </c>
      <c r="J40" s="434">
        <v>0</v>
      </c>
      <c r="K40" s="434">
        <v>0</v>
      </c>
      <c r="L40" s="434">
        <v>0</v>
      </c>
      <c r="M40" s="434">
        <v>0</v>
      </c>
      <c r="N40" s="434">
        <v>0</v>
      </c>
      <c r="O40" s="434">
        <v>0</v>
      </c>
      <c r="P40" s="434">
        <f t="shared" si="18"/>
        <v>0</v>
      </c>
      <c r="Q40" s="54"/>
      <c r="R40" s="69">
        <f t="shared" si="3"/>
        <v>0</v>
      </c>
    </row>
    <row r="41" spans="1:23" ht="14.45" customHeight="1" x14ac:dyDescent="0.2">
      <c r="A41" s="199" t="s">
        <v>542</v>
      </c>
      <c r="B41" s="200" t="s">
        <v>543</v>
      </c>
      <c r="C41" s="432">
        <f>'PRESUPUESTO 2020'!C57</f>
        <v>0</v>
      </c>
      <c r="D41" s="434">
        <f>+D42</f>
        <v>0</v>
      </c>
      <c r="E41" s="434">
        <v>0</v>
      </c>
      <c r="F41" s="434">
        <v>0</v>
      </c>
      <c r="G41" s="434">
        <v>0</v>
      </c>
      <c r="H41" s="434">
        <v>0</v>
      </c>
      <c r="I41" s="434">
        <v>0</v>
      </c>
      <c r="J41" s="434">
        <v>0</v>
      </c>
      <c r="K41" s="434">
        <v>0</v>
      </c>
      <c r="L41" s="434">
        <v>0</v>
      </c>
      <c r="M41" s="434">
        <v>0</v>
      </c>
      <c r="N41" s="434">
        <v>0</v>
      </c>
      <c r="O41" s="434">
        <v>0</v>
      </c>
      <c r="P41" s="434">
        <f t="shared" si="18"/>
        <v>0</v>
      </c>
      <c r="Q41" s="54"/>
      <c r="R41" s="69">
        <f t="shared" si="3"/>
        <v>0</v>
      </c>
    </row>
    <row r="42" spans="1:23" x14ac:dyDescent="0.2">
      <c r="A42" s="199" t="s">
        <v>544</v>
      </c>
      <c r="B42" s="200" t="s">
        <v>541</v>
      </c>
      <c r="C42" s="432">
        <f>'PRESUPUESTO 2020'!C58</f>
        <v>0</v>
      </c>
      <c r="D42" s="434">
        <v>0</v>
      </c>
      <c r="E42" s="434">
        <v>0</v>
      </c>
      <c r="F42" s="434">
        <v>0</v>
      </c>
      <c r="G42" s="434">
        <v>0</v>
      </c>
      <c r="H42" s="434">
        <v>0</v>
      </c>
      <c r="I42" s="434">
        <v>0</v>
      </c>
      <c r="J42" s="434">
        <v>0</v>
      </c>
      <c r="K42" s="434">
        <v>0</v>
      </c>
      <c r="L42" s="434">
        <v>0</v>
      </c>
      <c r="M42" s="434">
        <v>0</v>
      </c>
      <c r="N42" s="434">
        <v>0</v>
      </c>
      <c r="O42" s="434">
        <v>0</v>
      </c>
      <c r="P42" s="434">
        <f t="shared" si="18"/>
        <v>0</v>
      </c>
      <c r="Q42" s="54"/>
      <c r="R42" s="69">
        <f t="shared" si="3"/>
        <v>0</v>
      </c>
    </row>
    <row r="43" spans="1:23" s="70" customFormat="1" ht="22.5" x14ac:dyDescent="0.2">
      <c r="A43" s="255" t="s">
        <v>545</v>
      </c>
      <c r="B43" s="256" t="s">
        <v>546</v>
      </c>
      <c r="C43" s="429">
        <f>'PRESUPUESTO 2020'!D59</f>
        <v>0</v>
      </c>
      <c r="D43" s="429">
        <v>0</v>
      </c>
      <c r="E43" s="429">
        <v>0</v>
      </c>
      <c r="F43" s="429">
        <v>0</v>
      </c>
      <c r="G43" s="429">
        <v>0</v>
      </c>
      <c r="H43" s="429">
        <v>0</v>
      </c>
      <c r="I43" s="429">
        <v>0</v>
      </c>
      <c r="J43" s="429">
        <v>0</v>
      </c>
      <c r="K43" s="429">
        <v>0</v>
      </c>
      <c r="L43" s="429">
        <v>0</v>
      </c>
      <c r="M43" s="429">
        <v>0</v>
      </c>
      <c r="N43" s="429">
        <v>0</v>
      </c>
      <c r="O43" s="429">
        <v>0</v>
      </c>
      <c r="P43" s="429">
        <f t="shared" si="18"/>
        <v>0</v>
      </c>
      <c r="Q43" s="208"/>
      <c r="R43" s="69">
        <f t="shared" si="3"/>
        <v>0</v>
      </c>
      <c r="S43" s="69"/>
      <c r="T43" s="69"/>
      <c r="U43" s="69"/>
      <c r="V43" s="69"/>
      <c r="W43" s="69"/>
    </row>
    <row r="44" spans="1:23" s="70" customFormat="1" x14ac:dyDescent="0.2">
      <c r="A44" s="257" t="s">
        <v>547</v>
      </c>
      <c r="B44" s="258" t="s">
        <v>548</v>
      </c>
      <c r="C44" s="429">
        <f>'PRESUPUESTO 2020'!D60</f>
        <v>0</v>
      </c>
      <c r="D44" s="429">
        <f>+D45</f>
        <v>0</v>
      </c>
      <c r="E44" s="429">
        <f t="shared" ref="E44:O44" si="21">+E45</f>
        <v>0</v>
      </c>
      <c r="F44" s="429">
        <f t="shared" si="21"/>
        <v>0</v>
      </c>
      <c r="G44" s="429">
        <f t="shared" si="21"/>
        <v>0</v>
      </c>
      <c r="H44" s="429">
        <f t="shared" si="21"/>
        <v>0</v>
      </c>
      <c r="I44" s="429">
        <f t="shared" si="21"/>
        <v>0</v>
      </c>
      <c r="J44" s="429">
        <f t="shared" si="21"/>
        <v>0</v>
      </c>
      <c r="K44" s="429">
        <f t="shared" si="21"/>
        <v>0</v>
      </c>
      <c r="L44" s="429">
        <f t="shared" si="21"/>
        <v>0</v>
      </c>
      <c r="M44" s="429">
        <f t="shared" si="21"/>
        <v>0</v>
      </c>
      <c r="N44" s="429">
        <f t="shared" si="21"/>
        <v>0</v>
      </c>
      <c r="O44" s="429">
        <f t="shared" si="21"/>
        <v>0</v>
      </c>
      <c r="P44" s="429">
        <f t="shared" si="18"/>
        <v>0</v>
      </c>
      <c r="Q44" s="208"/>
      <c r="R44" s="69">
        <f t="shared" si="3"/>
        <v>0</v>
      </c>
      <c r="S44" s="69"/>
      <c r="T44" s="69"/>
      <c r="U44" s="69"/>
      <c r="V44" s="69"/>
      <c r="W44" s="69"/>
    </row>
    <row r="45" spans="1:23" ht="13.9" customHeight="1" x14ac:dyDescent="0.2">
      <c r="A45" s="199" t="s">
        <v>549</v>
      </c>
      <c r="B45" s="200" t="s">
        <v>550</v>
      </c>
      <c r="C45" s="432">
        <f>'PRESUPUESTO 2020'!C61</f>
        <v>0</v>
      </c>
      <c r="D45" s="434">
        <v>0</v>
      </c>
      <c r="E45" s="434">
        <v>0</v>
      </c>
      <c r="F45" s="434">
        <v>0</v>
      </c>
      <c r="G45" s="434">
        <v>0</v>
      </c>
      <c r="H45" s="434">
        <v>0</v>
      </c>
      <c r="I45" s="434">
        <v>0</v>
      </c>
      <c r="J45" s="434">
        <v>0</v>
      </c>
      <c r="K45" s="434">
        <v>0</v>
      </c>
      <c r="L45" s="434">
        <v>0</v>
      </c>
      <c r="M45" s="434">
        <v>0</v>
      </c>
      <c r="N45" s="434">
        <v>0</v>
      </c>
      <c r="O45" s="434">
        <v>0</v>
      </c>
      <c r="P45" s="434">
        <f t="shared" si="18"/>
        <v>0</v>
      </c>
      <c r="Q45" s="54"/>
      <c r="R45" s="69">
        <f t="shared" si="3"/>
        <v>0</v>
      </c>
    </row>
    <row r="46" spans="1:23" x14ac:dyDescent="0.2">
      <c r="A46" s="206"/>
      <c r="B46" s="203"/>
      <c r="C46" s="435"/>
      <c r="D46" s="435"/>
      <c r="E46" s="435"/>
      <c r="F46" s="435"/>
      <c r="G46" s="435"/>
      <c r="H46" s="435"/>
      <c r="I46" s="435"/>
      <c r="J46" s="435"/>
      <c r="K46" s="435"/>
      <c r="L46" s="435"/>
      <c r="M46" s="435"/>
      <c r="N46" s="435"/>
      <c r="O46" s="435"/>
      <c r="P46" s="435"/>
      <c r="Q46" s="57"/>
      <c r="R46" s="69">
        <f t="shared" si="3"/>
        <v>0</v>
      </c>
    </row>
    <row r="47" spans="1:23" ht="12" thickBot="1" x14ac:dyDescent="0.25">
      <c r="A47" s="259"/>
      <c r="B47" s="260" t="s">
        <v>45</v>
      </c>
      <c r="C47" s="436">
        <f>C12+C20+C28</f>
        <v>75500000</v>
      </c>
      <c r="D47" s="436">
        <f t="shared" ref="D47:Q47" si="22">D12+D20+D28</f>
        <v>0</v>
      </c>
      <c r="E47" s="436">
        <f t="shared" si="22"/>
        <v>120000</v>
      </c>
      <c r="F47" s="436">
        <f t="shared" si="22"/>
        <v>74420000</v>
      </c>
      <c r="G47" s="436">
        <f t="shared" si="22"/>
        <v>120000</v>
      </c>
      <c r="H47" s="436">
        <f t="shared" si="22"/>
        <v>120000</v>
      </c>
      <c r="I47" s="436">
        <f t="shared" si="22"/>
        <v>120000</v>
      </c>
      <c r="J47" s="436">
        <f t="shared" si="22"/>
        <v>120000</v>
      </c>
      <c r="K47" s="436">
        <f t="shared" si="22"/>
        <v>120000</v>
      </c>
      <c r="L47" s="436">
        <f t="shared" si="22"/>
        <v>120000</v>
      </c>
      <c r="M47" s="436">
        <f t="shared" si="22"/>
        <v>120000</v>
      </c>
      <c r="N47" s="436">
        <f t="shared" si="22"/>
        <v>120000</v>
      </c>
      <c r="O47" s="436">
        <f t="shared" si="22"/>
        <v>0</v>
      </c>
      <c r="P47" s="436">
        <f t="shared" si="22"/>
        <v>75500000</v>
      </c>
      <c r="Q47" s="168">
        <f t="shared" si="22"/>
        <v>0</v>
      </c>
      <c r="R47" s="69">
        <f t="shared" si="3"/>
        <v>0</v>
      </c>
    </row>
    <row r="48" spans="1:23" s="48" customFormat="1" ht="12" thickBot="1" x14ac:dyDescent="0.25">
      <c r="A48" s="55"/>
      <c r="B48" s="56"/>
      <c r="C48" s="437"/>
      <c r="D48" s="435"/>
      <c r="E48" s="435"/>
      <c r="F48" s="435"/>
      <c r="G48" s="435"/>
      <c r="H48" s="435"/>
      <c r="I48" s="435"/>
      <c r="J48" s="435"/>
      <c r="K48" s="435"/>
      <c r="L48" s="435"/>
      <c r="M48" s="435"/>
      <c r="N48" s="435"/>
      <c r="O48" s="435"/>
      <c r="P48" s="435"/>
      <c r="Q48" s="58"/>
      <c r="R48" s="47"/>
      <c r="S48" s="47"/>
      <c r="T48" s="47"/>
      <c r="U48" s="47"/>
      <c r="V48" s="47"/>
      <c r="W48" s="47"/>
    </row>
    <row r="49" spans="1:23" s="212" customFormat="1" ht="12.75" x14ac:dyDescent="0.2">
      <c r="A49" s="343" t="s">
        <v>365</v>
      </c>
      <c r="B49" s="343" t="str">
        <f>'[1]PRESUPUESTO 2020'!B73</f>
        <v>ADQUISICIÓN DE BIENES Y SERVICIOS</v>
      </c>
      <c r="C49" s="438">
        <f>'PRESUPUESTO 2020'!F73</f>
        <v>75500000</v>
      </c>
      <c r="D49" s="438">
        <f>D50+D83</f>
        <v>0</v>
      </c>
      <c r="E49" s="438">
        <f t="shared" ref="E49:P49" si="23">E50+E83</f>
        <v>0</v>
      </c>
      <c r="F49" s="438">
        <f t="shared" si="23"/>
        <v>150000</v>
      </c>
      <c r="G49" s="438">
        <f t="shared" si="23"/>
        <v>15223750</v>
      </c>
      <c r="H49" s="438">
        <f t="shared" si="23"/>
        <v>10699750</v>
      </c>
      <c r="I49" s="438">
        <f t="shared" si="23"/>
        <v>10956500</v>
      </c>
      <c r="J49" s="438">
        <f t="shared" si="23"/>
        <v>14121750</v>
      </c>
      <c r="K49" s="438">
        <f t="shared" si="23"/>
        <v>8187750</v>
      </c>
      <c r="L49" s="438">
        <f t="shared" si="23"/>
        <v>2549750</v>
      </c>
      <c r="M49" s="438">
        <f t="shared" si="23"/>
        <v>4443750</v>
      </c>
      <c r="N49" s="438">
        <f t="shared" si="23"/>
        <v>6529750</v>
      </c>
      <c r="O49" s="438">
        <f t="shared" si="23"/>
        <v>0</v>
      </c>
      <c r="P49" s="438" t="e">
        <f t="shared" ca="1" si="23"/>
        <v>#VALUE!</v>
      </c>
      <c r="Q49" s="209" t="e">
        <f t="shared" ref="Q49:Q59" ca="1" si="24">C49-P49</f>
        <v>#VALUE!</v>
      </c>
      <c r="R49" s="210" t="e">
        <f t="shared" ref="R49:R154" ca="1" si="25">+C49-P49</f>
        <v>#VALUE!</v>
      </c>
      <c r="S49" s="211"/>
      <c r="T49" s="211"/>
      <c r="U49" s="211"/>
      <c r="V49" s="211"/>
      <c r="W49" s="211"/>
    </row>
    <row r="50" spans="1:23" s="212" customFormat="1" ht="12.75" x14ac:dyDescent="0.2">
      <c r="A50" s="344" t="s">
        <v>368</v>
      </c>
      <c r="B50" s="344" t="str">
        <f>'[1]PRESUPUESTO 2020'!B74</f>
        <v>Adquisición de activos no Financieros</v>
      </c>
      <c r="C50" s="439">
        <f>'PRESUPUESTO 2020'!F74</f>
        <v>16862000</v>
      </c>
      <c r="D50" s="439">
        <f>D51</f>
        <v>0</v>
      </c>
      <c r="E50" s="439">
        <f t="shared" ref="E50:P50" si="26">E51</f>
        <v>0</v>
      </c>
      <c r="F50" s="439">
        <f t="shared" si="26"/>
        <v>0</v>
      </c>
      <c r="G50" s="439">
        <f t="shared" si="26"/>
        <v>2190000</v>
      </c>
      <c r="H50" s="439">
        <f t="shared" si="26"/>
        <v>2300000</v>
      </c>
      <c r="I50" s="439">
        <f t="shared" si="26"/>
        <v>1500000</v>
      </c>
      <c r="J50" s="439">
        <f t="shared" si="26"/>
        <v>10872000</v>
      </c>
      <c r="K50" s="439">
        <f t="shared" si="26"/>
        <v>0</v>
      </c>
      <c r="L50" s="439">
        <f t="shared" si="26"/>
        <v>0</v>
      </c>
      <c r="M50" s="439">
        <f t="shared" si="26"/>
        <v>0</v>
      </c>
      <c r="N50" s="439">
        <f t="shared" si="26"/>
        <v>0</v>
      </c>
      <c r="O50" s="439">
        <f t="shared" si="26"/>
        <v>0</v>
      </c>
      <c r="P50" s="439">
        <f t="shared" si="26"/>
        <v>16862000</v>
      </c>
      <c r="Q50" s="209">
        <f t="shared" si="24"/>
        <v>0</v>
      </c>
      <c r="R50" s="210">
        <f t="shared" si="25"/>
        <v>0</v>
      </c>
      <c r="S50" s="211"/>
      <c r="T50" s="211"/>
      <c r="U50" s="211"/>
      <c r="V50" s="211"/>
      <c r="W50" s="211"/>
    </row>
    <row r="51" spans="1:23" s="212" customFormat="1" ht="12.75" x14ac:dyDescent="0.2">
      <c r="A51" s="344" t="s">
        <v>371</v>
      </c>
      <c r="B51" s="344" t="str">
        <f>'[1]PRESUPUESTO 2020'!B75</f>
        <v>Activos Fijos</v>
      </c>
      <c r="C51" s="439">
        <f>'PRESUPUESTO 2020'!F75</f>
        <v>16862000</v>
      </c>
      <c r="D51" s="439">
        <f>D52+D66+D72</f>
        <v>0</v>
      </c>
      <c r="E51" s="439">
        <f t="shared" ref="E51:P51" si="27">E52+E66+E72</f>
        <v>0</v>
      </c>
      <c r="F51" s="439">
        <f t="shared" si="27"/>
        <v>0</v>
      </c>
      <c r="G51" s="439">
        <f t="shared" si="27"/>
        <v>2190000</v>
      </c>
      <c r="H51" s="439">
        <f t="shared" si="27"/>
        <v>2300000</v>
      </c>
      <c r="I51" s="439">
        <f t="shared" si="27"/>
        <v>1500000</v>
      </c>
      <c r="J51" s="439">
        <f t="shared" si="27"/>
        <v>10872000</v>
      </c>
      <c r="K51" s="439">
        <f t="shared" si="27"/>
        <v>0</v>
      </c>
      <c r="L51" s="439">
        <f t="shared" si="27"/>
        <v>0</v>
      </c>
      <c r="M51" s="439">
        <f t="shared" si="27"/>
        <v>0</v>
      </c>
      <c r="N51" s="439">
        <f t="shared" si="27"/>
        <v>0</v>
      </c>
      <c r="O51" s="439">
        <f t="shared" si="27"/>
        <v>0</v>
      </c>
      <c r="P51" s="439">
        <f t="shared" si="27"/>
        <v>16862000</v>
      </c>
      <c r="Q51" s="209">
        <f t="shared" si="24"/>
        <v>0</v>
      </c>
      <c r="R51" s="210">
        <f t="shared" si="25"/>
        <v>0</v>
      </c>
      <c r="S51" s="211"/>
      <c r="T51" s="211"/>
      <c r="U51" s="211"/>
      <c r="V51" s="211"/>
      <c r="W51" s="211"/>
    </row>
    <row r="52" spans="1:23" s="212" customFormat="1" ht="12.75" x14ac:dyDescent="0.2">
      <c r="A52" s="345" t="s">
        <v>374</v>
      </c>
      <c r="B52" s="345" t="str">
        <f>'[1]PRESUPUESTO 2020'!B76</f>
        <v>Maquinaria y Equipo</v>
      </c>
      <c r="C52" s="440">
        <f>'PRESUPUESTO 2020'!F76</f>
        <v>13270000</v>
      </c>
      <c r="D52" s="440">
        <f>D53+D58+D61+D64</f>
        <v>0</v>
      </c>
      <c r="E52" s="440">
        <f t="shared" ref="E52:P52" si="28">E53+E58+E61+E64</f>
        <v>0</v>
      </c>
      <c r="F52" s="440">
        <f t="shared" si="28"/>
        <v>0</v>
      </c>
      <c r="G52" s="440">
        <f t="shared" si="28"/>
        <v>1970000</v>
      </c>
      <c r="H52" s="440">
        <f t="shared" si="28"/>
        <v>2300000</v>
      </c>
      <c r="I52" s="440">
        <f t="shared" si="28"/>
        <v>1500000</v>
      </c>
      <c r="J52" s="440">
        <f t="shared" si="28"/>
        <v>7500000</v>
      </c>
      <c r="K52" s="440">
        <f t="shared" si="28"/>
        <v>0</v>
      </c>
      <c r="L52" s="440">
        <f t="shared" si="28"/>
        <v>0</v>
      </c>
      <c r="M52" s="440">
        <f t="shared" si="28"/>
        <v>0</v>
      </c>
      <c r="N52" s="440">
        <f t="shared" si="28"/>
        <v>0</v>
      </c>
      <c r="O52" s="440">
        <f t="shared" si="28"/>
        <v>0</v>
      </c>
      <c r="P52" s="440">
        <f t="shared" si="28"/>
        <v>13270000</v>
      </c>
      <c r="Q52" s="209">
        <f t="shared" si="24"/>
        <v>0</v>
      </c>
      <c r="R52" s="210">
        <f t="shared" si="25"/>
        <v>0</v>
      </c>
      <c r="S52" s="211"/>
      <c r="T52" s="211"/>
      <c r="U52" s="211"/>
      <c r="V52" s="211"/>
      <c r="W52" s="211"/>
    </row>
    <row r="53" spans="1:23" s="62" customFormat="1" ht="15.6" customHeight="1" x14ac:dyDescent="0.2">
      <c r="A53" s="346" t="s">
        <v>383</v>
      </c>
      <c r="B53" s="346" t="str">
        <f>'[1]PRESUPUESTO 2020'!B77</f>
        <v>Maquinaria para usos especiales</v>
      </c>
      <c r="C53" s="441">
        <f>'PRESUPUESTO 2020'!F77</f>
        <v>1970000</v>
      </c>
      <c r="D53" s="441">
        <f>D54</f>
        <v>0</v>
      </c>
      <c r="E53" s="441">
        <f t="shared" ref="E53:P53" si="29">E54</f>
        <v>0</v>
      </c>
      <c r="F53" s="441">
        <f t="shared" si="29"/>
        <v>0</v>
      </c>
      <c r="G53" s="441">
        <f t="shared" si="29"/>
        <v>1970000</v>
      </c>
      <c r="H53" s="441">
        <f t="shared" si="29"/>
        <v>0</v>
      </c>
      <c r="I53" s="441">
        <f t="shared" si="29"/>
        <v>0</v>
      </c>
      <c r="J53" s="441">
        <f t="shared" si="29"/>
        <v>0</v>
      </c>
      <c r="K53" s="441">
        <f t="shared" si="29"/>
        <v>0</v>
      </c>
      <c r="L53" s="441">
        <f t="shared" si="29"/>
        <v>0</v>
      </c>
      <c r="M53" s="441">
        <f t="shared" si="29"/>
        <v>0</v>
      </c>
      <c r="N53" s="441">
        <f t="shared" si="29"/>
        <v>0</v>
      </c>
      <c r="O53" s="441">
        <f t="shared" si="29"/>
        <v>0</v>
      </c>
      <c r="P53" s="441">
        <f t="shared" si="29"/>
        <v>1970000</v>
      </c>
      <c r="Q53" s="59"/>
      <c r="R53" s="60"/>
      <c r="S53" s="61"/>
      <c r="T53" s="61"/>
      <c r="U53" s="61"/>
      <c r="V53" s="61"/>
      <c r="W53" s="61"/>
    </row>
    <row r="54" spans="1:23" s="62" customFormat="1" ht="22.5" x14ac:dyDescent="0.2">
      <c r="A54" s="347" t="s">
        <v>386</v>
      </c>
      <c r="B54" s="347" t="str">
        <f>'[1]PRESUPUESTO 2020'!B78</f>
        <v xml:space="preserve"> Otra maquinaria para usos especiales y sus partes y piezas</v>
      </c>
      <c r="C54" s="442">
        <f>'PRESUPUESTO 2020'!F78</f>
        <v>1970000</v>
      </c>
      <c r="D54" s="442">
        <f>D55+D56+D57</f>
        <v>0</v>
      </c>
      <c r="E54" s="442">
        <f t="shared" ref="E54:P54" si="30">E55+E56+E57</f>
        <v>0</v>
      </c>
      <c r="F54" s="442">
        <f t="shared" si="30"/>
        <v>0</v>
      </c>
      <c r="G54" s="442">
        <f t="shared" si="30"/>
        <v>1970000</v>
      </c>
      <c r="H54" s="442">
        <f t="shared" si="30"/>
        <v>0</v>
      </c>
      <c r="I54" s="442">
        <f t="shared" si="30"/>
        <v>0</v>
      </c>
      <c r="J54" s="442">
        <f t="shared" si="30"/>
        <v>0</v>
      </c>
      <c r="K54" s="442">
        <f t="shared" si="30"/>
        <v>0</v>
      </c>
      <c r="L54" s="442">
        <f t="shared" si="30"/>
        <v>0</v>
      </c>
      <c r="M54" s="442">
        <f t="shared" si="30"/>
        <v>0</v>
      </c>
      <c r="N54" s="442">
        <f t="shared" si="30"/>
        <v>0</v>
      </c>
      <c r="O54" s="442">
        <f t="shared" si="30"/>
        <v>0</v>
      </c>
      <c r="P54" s="442">
        <f t="shared" si="30"/>
        <v>1970000</v>
      </c>
      <c r="Q54" s="59">
        <f t="shared" si="24"/>
        <v>0</v>
      </c>
      <c r="R54" s="60">
        <f t="shared" si="25"/>
        <v>0</v>
      </c>
      <c r="S54" s="61"/>
      <c r="T54" s="61"/>
      <c r="U54" s="61"/>
      <c r="V54" s="61"/>
      <c r="W54" s="61"/>
    </row>
    <row r="55" spans="1:23" s="62" customFormat="1" x14ac:dyDescent="0.2">
      <c r="A55" s="376" t="s">
        <v>669</v>
      </c>
      <c r="B55" s="376" t="str">
        <f>'[1]PRESUPUESTO 2020'!B79</f>
        <v>Equipo de cocina y cafeteria</v>
      </c>
      <c r="C55" s="443">
        <f>'PRESUPUESTO 2020'!F79</f>
        <v>0</v>
      </c>
      <c r="D55" s="443">
        <v>0</v>
      </c>
      <c r="E55" s="443">
        <v>0</v>
      </c>
      <c r="F55" s="443">
        <v>0</v>
      </c>
      <c r="G55" s="443">
        <v>0</v>
      </c>
      <c r="H55" s="443">
        <v>0</v>
      </c>
      <c r="I55" s="443">
        <v>0</v>
      </c>
      <c r="J55" s="443">
        <v>0</v>
      </c>
      <c r="K55" s="443">
        <v>0</v>
      </c>
      <c r="L55" s="443">
        <v>0</v>
      </c>
      <c r="M55" s="443">
        <v>0</v>
      </c>
      <c r="N55" s="443">
        <v>0</v>
      </c>
      <c r="O55" s="443">
        <v>0</v>
      </c>
      <c r="P55" s="434">
        <f t="shared" ref="P55:P65" si="31">SUM(D55:O55)</f>
        <v>0</v>
      </c>
      <c r="Q55" s="59">
        <f t="shared" si="24"/>
        <v>0</v>
      </c>
      <c r="R55" s="60">
        <f t="shared" si="25"/>
        <v>0</v>
      </c>
      <c r="S55" s="61"/>
      <c r="T55" s="61"/>
      <c r="U55" s="61"/>
      <c r="V55" s="61"/>
      <c r="W55" s="61"/>
    </row>
    <row r="56" spans="1:23" s="62" customFormat="1" x14ac:dyDescent="0.2">
      <c r="A56" s="379" t="s">
        <v>671</v>
      </c>
      <c r="B56" s="379" t="str">
        <f>'[1]PRESUPUESTO 2020'!B80</f>
        <v>Equipo de enseñanza</v>
      </c>
      <c r="C56" s="444">
        <f>'PRESUPUESTO 2020'!F80</f>
        <v>1440000</v>
      </c>
      <c r="D56" s="444">
        <v>0</v>
      </c>
      <c r="E56" s="444">
        <v>0</v>
      </c>
      <c r="F56" s="444">
        <v>0</v>
      </c>
      <c r="G56" s="444">
        <v>1440000</v>
      </c>
      <c r="H56" s="444">
        <v>0</v>
      </c>
      <c r="I56" s="444">
        <v>0</v>
      </c>
      <c r="J56" s="444">
        <v>0</v>
      </c>
      <c r="K56" s="444">
        <v>0</v>
      </c>
      <c r="L56" s="444">
        <v>0</v>
      </c>
      <c r="M56" s="444">
        <v>0</v>
      </c>
      <c r="N56" s="444">
        <v>0</v>
      </c>
      <c r="O56" s="444">
        <v>0</v>
      </c>
      <c r="P56" s="434">
        <f t="shared" si="31"/>
        <v>1440000</v>
      </c>
      <c r="Q56" s="59">
        <f t="shared" si="24"/>
        <v>0</v>
      </c>
      <c r="R56" s="60">
        <f t="shared" si="25"/>
        <v>0</v>
      </c>
      <c r="S56" s="61"/>
      <c r="T56" s="61"/>
      <c r="U56" s="61"/>
      <c r="V56" s="61"/>
      <c r="W56" s="61"/>
    </row>
    <row r="57" spans="1:23" s="62" customFormat="1" x14ac:dyDescent="0.2">
      <c r="A57" s="379" t="s">
        <v>672</v>
      </c>
      <c r="B57" s="379" t="str">
        <f>'[1]PRESUPUESTO 2020'!B81</f>
        <v>Herramientas y Accesorios</v>
      </c>
      <c r="C57" s="444">
        <f>'PRESUPUESTO 2020'!F81</f>
        <v>530000</v>
      </c>
      <c r="D57" s="444">
        <v>0</v>
      </c>
      <c r="E57" s="444">
        <v>0</v>
      </c>
      <c r="F57" s="444">
        <v>0</v>
      </c>
      <c r="G57" s="444">
        <v>530000</v>
      </c>
      <c r="H57" s="444">
        <v>0</v>
      </c>
      <c r="I57" s="444">
        <v>0</v>
      </c>
      <c r="J57" s="444">
        <v>0</v>
      </c>
      <c r="K57" s="444">
        <v>0</v>
      </c>
      <c r="L57" s="444">
        <v>0</v>
      </c>
      <c r="M57" s="444">
        <v>0</v>
      </c>
      <c r="N57" s="444">
        <v>0</v>
      </c>
      <c r="O57" s="444">
        <v>0</v>
      </c>
      <c r="P57" s="434">
        <f t="shared" si="31"/>
        <v>530000</v>
      </c>
      <c r="Q57" s="59">
        <f t="shared" si="24"/>
        <v>0</v>
      </c>
      <c r="R57" s="60">
        <f t="shared" si="25"/>
        <v>0</v>
      </c>
      <c r="S57" s="61"/>
      <c r="T57" s="61"/>
      <c r="U57" s="61"/>
      <c r="V57" s="61"/>
      <c r="W57" s="61"/>
    </row>
    <row r="58" spans="1:23" s="62" customFormat="1" x14ac:dyDescent="0.2">
      <c r="A58" s="346" t="s">
        <v>388</v>
      </c>
      <c r="B58" s="346" t="str">
        <f>'[1]PRESUPUESTO 2020'!B82</f>
        <v>Maquinaria de oficina, contabilidad e informática</v>
      </c>
      <c r="C58" s="441">
        <f>'PRESUPUESTO 2020'!F82</f>
        <v>7500000</v>
      </c>
      <c r="D58" s="441">
        <f>D59+D60</f>
        <v>0</v>
      </c>
      <c r="E58" s="441">
        <f t="shared" ref="E58:P58" si="32">E59+E60</f>
        <v>0</v>
      </c>
      <c r="F58" s="441">
        <f t="shared" si="32"/>
        <v>0</v>
      </c>
      <c r="G58" s="441">
        <f t="shared" si="32"/>
        <v>0</v>
      </c>
      <c r="H58" s="441">
        <f t="shared" si="32"/>
        <v>0</v>
      </c>
      <c r="I58" s="441">
        <f t="shared" si="32"/>
        <v>0</v>
      </c>
      <c r="J58" s="441">
        <f t="shared" si="32"/>
        <v>7500000</v>
      </c>
      <c r="K58" s="441">
        <f t="shared" si="32"/>
        <v>0</v>
      </c>
      <c r="L58" s="441">
        <f t="shared" si="32"/>
        <v>0</v>
      </c>
      <c r="M58" s="441">
        <f t="shared" si="32"/>
        <v>0</v>
      </c>
      <c r="N58" s="441">
        <f t="shared" si="32"/>
        <v>0</v>
      </c>
      <c r="O58" s="441">
        <f t="shared" si="32"/>
        <v>0</v>
      </c>
      <c r="P58" s="441">
        <f t="shared" si="32"/>
        <v>7500000</v>
      </c>
      <c r="Q58" s="59">
        <f t="shared" si="24"/>
        <v>0</v>
      </c>
      <c r="R58" s="60">
        <f t="shared" si="25"/>
        <v>0</v>
      </c>
      <c r="S58" s="61"/>
      <c r="T58" s="61"/>
      <c r="U58" s="61"/>
      <c r="V58" s="61"/>
      <c r="W58" s="61"/>
    </row>
    <row r="59" spans="1:23" s="62" customFormat="1" ht="22.5" x14ac:dyDescent="0.2">
      <c r="A59" s="372" t="s">
        <v>391</v>
      </c>
      <c r="B59" s="372" t="str">
        <f>'[1]PRESUPUESTO 2020'!B83</f>
        <v>Equipo y maquinaria de oficina - Máquina para oficina y contabilidad, y sus partes y accesorios</v>
      </c>
      <c r="C59" s="445">
        <f>'PRESUPUESTO 2020'!F83</f>
        <v>0</v>
      </c>
      <c r="D59" s="445">
        <v>0</v>
      </c>
      <c r="E59" s="445">
        <v>0</v>
      </c>
      <c r="F59" s="445">
        <v>0</v>
      </c>
      <c r="G59" s="445">
        <v>0</v>
      </c>
      <c r="H59" s="445">
        <v>0</v>
      </c>
      <c r="I59" s="445">
        <v>0</v>
      </c>
      <c r="J59" s="445">
        <v>0</v>
      </c>
      <c r="K59" s="445">
        <v>0</v>
      </c>
      <c r="L59" s="445">
        <v>0</v>
      </c>
      <c r="M59" s="445">
        <v>0</v>
      </c>
      <c r="N59" s="445">
        <v>0</v>
      </c>
      <c r="O59" s="445">
        <v>0</v>
      </c>
      <c r="P59" s="434">
        <f t="shared" si="31"/>
        <v>0</v>
      </c>
      <c r="Q59" s="59">
        <f t="shared" si="24"/>
        <v>0</v>
      </c>
      <c r="R59" s="60">
        <f t="shared" si="25"/>
        <v>0</v>
      </c>
      <c r="S59" s="61"/>
      <c r="T59" s="61"/>
      <c r="U59" s="61"/>
      <c r="V59" s="61"/>
      <c r="W59" s="61"/>
    </row>
    <row r="60" spans="1:23" s="62" customFormat="1" ht="22.5" x14ac:dyDescent="0.2">
      <c r="A60" s="382" t="s">
        <v>393</v>
      </c>
      <c r="B60" s="382" t="str">
        <f>'[1]PRESUPUESTO 2020'!B84</f>
        <v>Equipo de computación - Maquinaria de Informática y sus partes, piezas y accesdorios</v>
      </c>
      <c r="C60" s="445">
        <f>'PRESUPUESTO 2020'!F84</f>
        <v>7500000</v>
      </c>
      <c r="D60" s="445">
        <v>0</v>
      </c>
      <c r="E60" s="445">
        <v>0</v>
      </c>
      <c r="F60" s="445">
        <v>0</v>
      </c>
      <c r="G60" s="445">
        <v>0</v>
      </c>
      <c r="H60" s="445">
        <v>0</v>
      </c>
      <c r="I60" s="445">
        <v>0</v>
      </c>
      <c r="J60" s="445">
        <v>7500000</v>
      </c>
      <c r="K60" s="445">
        <v>0</v>
      </c>
      <c r="L60" s="445">
        <v>0</v>
      </c>
      <c r="M60" s="445">
        <v>0</v>
      </c>
      <c r="N60" s="445">
        <v>0</v>
      </c>
      <c r="O60" s="445">
        <v>0</v>
      </c>
      <c r="P60" s="434">
        <f t="shared" si="31"/>
        <v>7500000</v>
      </c>
      <c r="Q60" s="59"/>
      <c r="R60" s="60">
        <f t="shared" si="25"/>
        <v>0</v>
      </c>
      <c r="S60" s="61"/>
      <c r="T60" s="61"/>
      <c r="U60" s="61"/>
      <c r="V60" s="61"/>
      <c r="W60" s="61"/>
    </row>
    <row r="61" spans="1:23" s="62" customFormat="1" ht="22.5" x14ac:dyDescent="0.2">
      <c r="A61" s="346" t="s">
        <v>395</v>
      </c>
      <c r="B61" s="346" t="str">
        <f>'[1]PRESUPUESTO 2020'!B85</f>
        <v>Equipo y aparatos de radio, televisión y comunicaciones</v>
      </c>
      <c r="C61" s="441">
        <f>'PRESUPUESTO 2020'!F85</f>
        <v>3800000</v>
      </c>
      <c r="D61" s="441">
        <f>D62+D63</f>
        <v>0</v>
      </c>
      <c r="E61" s="441">
        <f t="shared" ref="E61:P61" si="33">E62+E63</f>
        <v>0</v>
      </c>
      <c r="F61" s="441">
        <f t="shared" si="33"/>
        <v>0</v>
      </c>
      <c r="G61" s="441">
        <f t="shared" si="33"/>
        <v>0</v>
      </c>
      <c r="H61" s="441">
        <f t="shared" si="33"/>
        <v>2300000</v>
      </c>
      <c r="I61" s="441">
        <f t="shared" si="33"/>
        <v>1500000</v>
      </c>
      <c r="J61" s="441">
        <f t="shared" si="33"/>
        <v>0</v>
      </c>
      <c r="K61" s="441">
        <f t="shared" si="33"/>
        <v>0</v>
      </c>
      <c r="L61" s="441">
        <f t="shared" si="33"/>
        <v>0</v>
      </c>
      <c r="M61" s="441">
        <f t="shared" si="33"/>
        <v>0</v>
      </c>
      <c r="N61" s="441">
        <f t="shared" si="33"/>
        <v>0</v>
      </c>
      <c r="O61" s="441">
        <f t="shared" si="33"/>
        <v>0</v>
      </c>
      <c r="P61" s="441">
        <f t="shared" si="33"/>
        <v>3800000</v>
      </c>
      <c r="Q61" s="59"/>
      <c r="R61" s="60">
        <f t="shared" si="25"/>
        <v>0</v>
      </c>
      <c r="S61" s="61"/>
      <c r="T61" s="61"/>
      <c r="U61" s="61"/>
      <c r="V61" s="61"/>
      <c r="W61" s="61"/>
    </row>
    <row r="62" spans="1:23" s="62" customFormat="1" ht="33.75" x14ac:dyDescent="0.2">
      <c r="A62" s="372" t="s">
        <v>398</v>
      </c>
      <c r="B62" s="372" t="str">
        <f>'[1]PRESUPUESTO 2020'!B86</f>
        <v>Equipo de comunicación - Aparatos transmisores de televisión y radio; televisión, video y cámaras digitales; teléfonos</v>
      </c>
      <c r="C62" s="445">
        <f>'PRESUPUESTO 2020'!F86</f>
        <v>2300000</v>
      </c>
      <c r="D62" s="445">
        <v>0</v>
      </c>
      <c r="E62" s="445">
        <v>0</v>
      </c>
      <c r="F62" s="445">
        <v>0</v>
      </c>
      <c r="G62" s="445">
        <v>0</v>
      </c>
      <c r="H62" s="445">
        <v>2300000</v>
      </c>
      <c r="I62" s="445">
        <v>0</v>
      </c>
      <c r="J62" s="445">
        <v>0</v>
      </c>
      <c r="K62" s="445">
        <v>0</v>
      </c>
      <c r="L62" s="445">
        <v>0</v>
      </c>
      <c r="M62" s="445">
        <v>0</v>
      </c>
      <c r="N62" s="445">
        <v>0</v>
      </c>
      <c r="O62" s="445">
        <v>0</v>
      </c>
      <c r="P62" s="434">
        <f t="shared" si="31"/>
        <v>2300000</v>
      </c>
      <c r="Q62" s="59"/>
      <c r="R62" s="60">
        <f t="shared" si="25"/>
        <v>0</v>
      </c>
      <c r="S62" s="61"/>
      <c r="T62" s="61"/>
      <c r="U62" s="61"/>
      <c r="V62" s="61"/>
      <c r="W62" s="61"/>
    </row>
    <row r="63" spans="1:23" s="62" customFormat="1" ht="45" x14ac:dyDescent="0.2">
      <c r="A63" s="372" t="s">
        <v>400</v>
      </c>
      <c r="B63" s="372" t="str">
        <f>'[1]PRESUPUESTO 2020'!B87</f>
        <v>Radiorreceptores y receptores de televisión; aparatos para la grabación y reproducción de sonido y video; micrófonos, altavoces, amplificadores, etc.</v>
      </c>
      <c r="C63" s="445">
        <f>'PRESUPUESTO 2020'!F87</f>
        <v>1500000</v>
      </c>
      <c r="D63" s="445">
        <v>0</v>
      </c>
      <c r="E63" s="445">
        <v>0</v>
      </c>
      <c r="F63" s="445">
        <v>0</v>
      </c>
      <c r="G63" s="445">
        <v>0</v>
      </c>
      <c r="H63" s="445">
        <v>0</v>
      </c>
      <c r="I63" s="445">
        <v>1500000</v>
      </c>
      <c r="J63" s="445">
        <v>0</v>
      </c>
      <c r="K63" s="445">
        <v>0</v>
      </c>
      <c r="L63" s="445">
        <v>0</v>
      </c>
      <c r="M63" s="445">
        <v>0</v>
      </c>
      <c r="N63" s="445">
        <v>0</v>
      </c>
      <c r="O63" s="445">
        <v>0</v>
      </c>
      <c r="P63" s="434">
        <f t="shared" si="31"/>
        <v>1500000</v>
      </c>
      <c r="Q63" s="59"/>
      <c r="R63" s="60">
        <f t="shared" si="25"/>
        <v>0</v>
      </c>
      <c r="S63" s="61"/>
      <c r="T63" s="61"/>
      <c r="U63" s="61"/>
      <c r="V63" s="61"/>
      <c r="W63" s="61"/>
    </row>
    <row r="64" spans="1:23" s="62" customFormat="1" ht="22.5" x14ac:dyDescent="0.2">
      <c r="A64" s="346" t="s">
        <v>402</v>
      </c>
      <c r="B64" s="346" t="str">
        <f>'[1]PRESUPUESTO 2020'!B88</f>
        <v>Aparatos médicos, instrumentos ópticos y de precisión, relojes</v>
      </c>
      <c r="C64" s="441">
        <f>'PRESUPUESTO 2020'!F88</f>
        <v>0</v>
      </c>
      <c r="D64" s="441">
        <f>D65</f>
        <v>0</v>
      </c>
      <c r="E64" s="441">
        <f t="shared" ref="E64:P64" si="34">E65</f>
        <v>0</v>
      </c>
      <c r="F64" s="441">
        <f t="shared" si="34"/>
        <v>0</v>
      </c>
      <c r="G64" s="441">
        <f t="shared" si="34"/>
        <v>0</v>
      </c>
      <c r="H64" s="441">
        <f t="shared" si="34"/>
        <v>0</v>
      </c>
      <c r="I64" s="441">
        <f t="shared" si="34"/>
        <v>0</v>
      </c>
      <c r="J64" s="441">
        <f t="shared" si="34"/>
        <v>0</v>
      </c>
      <c r="K64" s="441">
        <f t="shared" si="34"/>
        <v>0</v>
      </c>
      <c r="L64" s="441">
        <f t="shared" si="34"/>
        <v>0</v>
      </c>
      <c r="M64" s="441">
        <f t="shared" si="34"/>
        <v>0</v>
      </c>
      <c r="N64" s="441">
        <f t="shared" si="34"/>
        <v>0</v>
      </c>
      <c r="O64" s="441">
        <f t="shared" si="34"/>
        <v>0</v>
      </c>
      <c r="P64" s="441">
        <f t="shared" si="34"/>
        <v>0</v>
      </c>
      <c r="Q64" s="59"/>
      <c r="R64" s="60">
        <f t="shared" si="25"/>
        <v>0</v>
      </c>
      <c r="S64" s="61"/>
      <c r="T64" s="61"/>
      <c r="U64" s="61"/>
      <c r="V64" s="61"/>
      <c r="W64" s="61"/>
    </row>
    <row r="65" spans="1:23" s="212" customFormat="1" ht="56.25" x14ac:dyDescent="0.2">
      <c r="A65" s="372" t="s">
        <v>405</v>
      </c>
      <c r="B65" s="372" t="str">
        <f>'[1]PRESUPUESTO 2020'!B89</f>
        <v>Instrumentos y aparatos de medición, verificación, análisis, de navegación y para otros fines (excepto instrumentos ópticos); instrumentos de control de procesos industriales, sus partes, piezas y accesorios</v>
      </c>
      <c r="C65" s="445">
        <f>'PRESUPUESTO 2020'!F89</f>
        <v>0</v>
      </c>
      <c r="D65" s="445">
        <v>0</v>
      </c>
      <c r="E65" s="445">
        <v>0</v>
      </c>
      <c r="F65" s="445">
        <v>0</v>
      </c>
      <c r="G65" s="445">
        <v>0</v>
      </c>
      <c r="H65" s="445">
        <v>0</v>
      </c>
      <c r="I65" s="445">
        <v>0</v>
      </c>
      <c r="J65" s="445">
        <v>0</v>
      </c>
      <c r="K65" s="445">
        <v>0</v>
      </c>
      <c r="L65" s="445">
        <v>0</v>
      </c>
      <c r="M65" s="445">
        <v>0</v>
      </c>
      <c r="N65" s="445">
        <v>0</v>
      </c>
      <c r="O65" s="445">
        <v>0</v>
      </c>
      <c r="P65" s="434">
        <f t="shared" si="31"/>
        <v>0</v>
      </c>
      <c r="Q65" s="209"/>
      <c r="R65" s="210">
        <f t="shared" si="25"/>
        <v>0</v>
      </c>
      <c r="S65" s="211"/>
      <c r="T65" s="211"/>
      <c r="U65" s="211"/>
      <c r="V65" s="211"/>
      <c r="W65" s="211"/>
    </row>
    <row r="66" spans="1:23" s="62" customFormat="1" ht="22.5" x14ac:dyDescent="0.2">
      <c r="A66" s="349" t="s">
        <v>407</v>
      </c>
      <c r="B66" s="349" t="str">
        <f>'[1]PRESUPUESTO 2020'!B90</f>
        <v>Activos Fijos no clasificados como Maquinaria y Equipo</v>
      </c>
      <c r="C66" s="446">
        <f>'PRESUPUESTO 2020'!F90</f>
        <v>3372000</v>
      </c>
      <c r="D66" s="446">
        <f>D67</f>
        <v>0</v>
      </c>
      <c r="E66" s="446">
        <f t="shared" ref="E66:P66" si="35">E67</f>
        <v>0</v>
      </c>
      <c r="F66" s="446">
        <f t="shared" si="35"/>
        <v>0</v>
      </c>
      <c r="G66" s="446">
        <f t="shared" si="35"/>
        <v>0</v>
      </c>
      <c r="H66" s="446">
        <f t="shared" si="35"/>
        <v>0</v>
      </c>
      <c r="I66" s="446">
        <f t="shared" si="35"/>
        <v>0</v>
      </c>
      <c r="J66" s="446">
        <f t="shared" si="35"/>
        <v>3372000</v>
      </c>
      <c r="K66" s="446">
        <f t="shared" si="35"/>
        <v>0</v>
      </c>
      <c r="L66" s="446">
        <f t="shared" si="35"/>
        <v>0</v>
      </c>
      <c r="M66" s="446">
        <f t="shared" si="35"/>
        <v>0</v>
      </c>
      <c r="N66" s="446">
        <f t="shared" si="35"/>
        <v>0</v>
      </c>
      <c r="O66" s="446">
        <f t="shared" si="35"/>
        <v>0</v>
      </c>
      <c r="P66" s="446">
        <f t="shared" si="35"/>
        <v>3372000</v>
      </c>
      <c r="Q66" s="59"/>
      <c r="R66" s="60">
        <f t="shared" si="25"/>
        <v>0</v>
      </c>
      <c r="S66" s="61"/>
      <c r="T66" s="61"/>
      <c r="U66" s="61"/>
      <c r="V66" s="61"/>
      <c r="W66" s="61"/>
    </row>
    <row r="67" spans="1:23" s="62" customFormat="1" ht="22.5" x14ac:dyDescent="0.2">
      <c r="A67" s="346" t="s">
        <v>410</v>
      </c>
      <c r="B67" s="346" t="str">
        <f>'[1]PRESUPUESTO 2020'!B91</f>
        <v>Muebles, instrumentos musicales, artículos de deporte y antiguedades</v>
      </c>
      <c r="C67" s="441">
        <f>'PRESUPUESTO 2020'!F91</f>
        <v>3372000</v>
      </c>
      <c r="D67" s="441">
        <f>D68+D70+D71</f>
        <v>0</v>
      </c>
      <c r="E67" s="441">
        <f t="shared" ref="E67:P67" si="36">E68+E70+E71</f>
        <v>0</v>
      </c>
      <c r="F67" s="441">
        <f t="shared" si="36"/>
        <v>0</v>
      </c>
      <c r="G67" s="441">
        <f t="shared" si="36"/>
        <v>0</v>
      </c>
      <c r="H67" s="441">
        <f t="shared" si="36"/>
        <v>0</v>
      </c>
      <c r="I67" s="441">
        <f t="shared" si="36"/>
        <v>0</v>
      </c>
      <c r="J67" s="441">
        <f t="shared" si="36"/>
        <v>3372000</v>
      </c>
      <c r="K67" s="441">
        <f t="shared" si="36"/>
        <v>0</v>
      </c>
      <c r="L67" s="441">
        <f t="shared" si="36"/>
        <v>0</v>
      </c>
      <c r="M67" s="441">
        <f t="shared" si="36"/>
        <v>0</v>
      </c>
      <c r="N67" s="441">
        <f t="shared" si="36"/>
        <v>0</v>
      </c>
      <c r="O67" s="441">
        <f t="shared" si="36"/>
        <v>0</v>
      </c>
      <c r="P67" s="441">
        <f t="shared" si="36"/>
        <v>3372000</v>
      </c>
      <c r="Q67" s="59"/>
      <c r="R67" s="60">
        <f t="shared" si="25"/>
        <v>0</v>
      </c>
      <c r="S67" s="61"/>
      <c r="T67" s="61"/>
      <c r="U67" s="61"/>
      <c r="V67" s="61"/>
      <c r="W67" s="61"/>
    </row>
    <row r="68" spans="1:23" s="62" customFormat="1" x14ac:dyDescent="0.2">
      <c r="A68" s="346" t="s">
        <v>412</v>
      </c>
      <c r="B68" s="346" t="str">
        <f>'[1]PRESUPUESTO 2020'!B92</f>
        <v>Muebles</v>
      </c>
      <c r="C68" s="441">
        <f>'PRESUPUESTO 2020'!F92</f>
        <v>0</v>
      </c>
      <c r="D68" s="441">
        <f>D69</f>
        <v>0</v>
      </c>
      <c r="E68" s="441">
        <f t="shared" ref="E68:P68" si="37">E69</f>
        <v>0</v>
      </c>
      <c r="F68" s="441">
        <f t="shared" si="37"/>
        <v>0</v>
      </c>
      <c r="G68" s="441">
        <f t="shared" si="37"/>
        <v>0</v>
      </c>
      <c r="H68" s="441">
        <f t="shared" si="37"/>
        <v>0</v>
      </c>
      <c r="I68" s="441">
        <f t="shared" si="37"/>
        <v>0</v>
      </c>
      <c r="J68" s="441">
        <f t="shared" si="37"/>
        <v>0</v>
      </c>
      <c r="K68" s="441">
        <f t="shared" si="37"/>
        <v>0</v>
      </c>
      <c r="L68" s="441">
        <f t="shared" si="37"/>
        <v>0</v>
      </c>
      <c r="M68" s="441">
        <f t="shared" si="37"/>
        <v>0</v>
      </c>
      <c r="N68" s="441">
        <f t="shared" si="37"/>
        <v>0</v>
      </c>
      <c r="O68" s="441">
        <f t="shared" si="37"/>
        <v>0</v>
      </c>
      <c r="P68" s="441">
        <f t="shared" si="37"/>
        <v>0</v>
      </c>
      <c r="Q68" s="59"/>
      <c r="R68" s="60">
        <f t="shared" si="25"/>
        <v>0</v>
      </c>
      <c r="S68" s="61"/>
      <c r="T68" s="61"/>
      <c r="U68" s="61"/>
      <c r="V68" s="61"/>
      <c r="W68" s="61"/>
    </row>
    <row r="69" spans="1:23" s="62" customFormat="1" ht="24" x14ac:dyDescent="0.2">
      <c r="A69" s="447" t="s">
        <v>415</v>
      </c>
      <c r="B69" s="388" t="str">
        <f>'[1]PRESUPUESTO 2020'!B93</f>
        <v>Muebles y enseres - Muebles del tipo utilizado en la oficina</v>
      </c>
      <c r="C69" s="448">
        <f>'PRESUPUESTO 2020'!F93</f>
        <v>0</v>
      </c>
      <c r="D69" s="448">
        <v>0</v>
      </c>
      <c r="E69" s="448">
        <v>0</v>
      </c>
      <c r="F69" s="448">
        <v>0</v>
      </c>
      <c r="G69" s="448">
        <v>0</v>
      </c>
      <c r="H69" s="448">
        <v>0</v>
      </c>
      <c r="I69" s="448">
        <v>0</v>
      </c>
      <c r="J69" s="448">
        <v>0</v>
      </c>
      <c r="K69" s="448">
        <v>0</v>
      </c>
      <c r="L69" s="448">
        <v>0</v>
      </c>
      <c r="M69" s="448">
        <v>0</v>
      </c>
      <c r="N69" s="448">
        <v>0</v>
      </c>
      <c r="O69" s="448">
        <v>0</v>
      </c>
      <c r="P69" s="434">
        <f t="shared" ref="P69:P71" si="38">SUM(D69:O69)</f>
        <v>0</v>
      </c>
      <c r="Q69" s="72"/>
      <c r="R69" s="60">
        <f t="shared" si="25"/>
        <v>0</v>
      </c>
      <c r="S69" s="61"/>
      <c r="T69" s="61"/>
      <c r="U69" s="61"/>
      <c r="V69" s="61"/>
      <c r="W69" s="61"/>
    </row>
    <row r="70" spans="1:23" s="62" customFormat="1" ht="21.6" customHeight="1" x14ac:dyDescent="0.2">
      <c r="A70" s="392" t="s">
        <v>419</v>
      </c>
      <c r="B70" s="392" t="str">
        <f>'[1]PRESUPUESTO 2020'!B94</f>
        <v>Equipo de Musica - Instrumentos musicales</v>
      </c>
      <c r="C70" s="449">
        <f>'PRESUPUESTO 2020'!F94</f>
        <v>3372000</v>
      </c>
      <c r="D70" s="449">
        <v>0</v>
      </c>
      <c r="E70" s="449">
        <v>0</v>
      </c>
      <c r="F70" s="449">
        <v>0</v>
      </c>
      <c r="G70" s="449">
        <v>0</v>
      </c>
      <c r="H70" s="449">
        <v>0</v>
      </c>
      <c r="I70" s="449">
        <v>0</v>
      </c>
      <c r="J70" s="449">
        <v>3372000</v>
      </c>
      <c r="K70" s="449"/>
      <c r="L70" s="449">
        <v>0</v>
      </c>
      <c r="M70" s="449">
        <v>0</v>
      </c>
      <c r="N70" s="449">
        <v>0</v>
      </c>
      <c r="O70" s="449">
        <v>0</v>
      </c>
      <c r="P70" s="434">
        <f t="shared" si="38"/>
        <v>3372000</v>
      </c>
      <c r="Q70" s="72"/>
      <c r="R70" s="60">
        <f t="shared" si="25"/>
        <v>0</v>
      </c>
      <c r="S70" s="61"/>
      <c r="T70" s="61"/>
      <c r="U70" s="61"/>
      <c r="V70" s="61"/>
      <c r="W70" s="61"/>
    </row>
    <row r="71" spans="1:23" s="62" customFormat="1" ht="22.5" x14ac:dyDescent="0.2">
      <c r="A71" s="372" t="s">
        <v>422</v>
      </c>
      <c r="B71" s="372" t="str">
        <f>'[1]PRESUPUESTO 2020'!B95</f>
        <v>Equipo de recreación y deporte - Artículos de deporte</v>
      </c>
      <c r="C71" s="445">
        <f>'PRESUPUESTO 2020'!F95</f>
        <v>0</v>
      </c>
      <c r="D71" s="445">
        <v>0</v>
      </c>
      <c r="E71" s="445">
        <v>0</v>
      </c>
      <c r="F71" s="445">
        <v>0</v>
      </c>
      <c r="G71" s="445">
        <v>0</v>
      </c>
      <c r="H71" s="445">
        <v>0</v>
      </c>
      <c r="I71" s="445">
        <v>0</v>
      </c>
      <c r="J71" s="445">
        <v>0</v>
      </c>
      <c r="K71" s="445">
        <v>0</v>
      </c>
      <c r="L71" s="445">
        <v>0</v>
      </c>
      <c r="M71" s="445">
        <v>0</v>
      </c>
      <c r="N71" s="445">
        <v>0</v>
      </c>
      <c r="O71" s="445">
        <v>0</v>
      </c>
      <c r="P71" s="434">
        <f t="shared" si="38"/>
        <v>0</v>
      </c>
      <c r="Q71" s="72"/>
      <c r="R71" s="60">
        <f t="shared" si="25"/>
        <v>0</v>
      </c>
      <c r="S71" s="61"/>
      <c r="T71" s="61"/>
      <c r="U71" s="61"/>
      <c r="V71" s="61"/>
      <c r="W71" s="61"/>
    </row>
    <row r="72" spans="1:23" s="212" customFormat="1" ht="14.45" customHeight="1" x14ac:dyDescent="0.2">
      <c r="A72" s="349" t="s">
        <v>425</v>
      </c>
      <c r="B72" s="349" t="str">
        <f>'[1]PRESUPUESTO 2020'!B96</f>
        <v>Otros Activos Fijos</v>
      </c>
      <c r="C72" s="446">
        <f>'PRESUPUESTO 2020'!F96</f>
        <v>220000</v>
      </c>
      <c r="D72" s="446">
        <f>D73+D79</f>
        <v>0</v>
      </c>
      <c r="E72" s="446">
        <f t="shared" ref="E72:P72" si="39">E73+E79</f>
        <v>0</v>
      </c>
      <c r="F72" s="446">
        <f t="shared" si="39"/>
        <v>0</v>
      </c>
      <c r="G72" s="446">
        <f t="shared" si="39"/>
        <v>220000</v>
      </c>
      <c r="H72" s="446">
        <f t="shared" si="39"/>
        <v>0</v>
      </c>
      <c r="I72" s="446">
        <f t="shared" si="39"/>
        <v>0</v>
      </c>
      <c r="J72" s="446">
        <f t="shared" si="39"/>
        <v>0</v>
      </c>
      <c r="K72" s="446">
        <f t="shared" si="39"/>
        <v>0</v>
      </c>
      <c r="L72" s="446">
        <f t="shared" si="39"/>
        <v>0</v>
      </c>
      <c r="M72" s="446">
        <f t="shared" si="39"/>
        <v>0</v>
      </c>
      <c r="N72" s="446">
        <f t="shared" si="39"/>
        <v>0</v>
      </c>
      <c r="O72" s="446">
        <f t="shared" si="39"/>
        <v>0</v>
      </c>
      <c r="P72" s="446">
        <f t="shared" si="39"/>
        <v>220000</v>
      </c>
      <c r="Q72" s="213"/>
      <c r="R72" s="210">
        <f t="shared" si="25"/>
        <v>0</v>
      </c>
      <c r="S72" s="211"/>
      <c r="T72" s="211"/>
      <c r="U72" s="211"/>
      <c r="V72" s="211"/>
      <c r="W72" s="211"/>
    </row>
    <row r="73" spans="1:23" s="212" customFormat="1" ht="14.45" customHeight="1" x14ac:dyDescent="0.2">
      <c r="A73" s="349" t="s">
        <v>428</v>
      </c>
      <c r="B73" s="349" t="str">
        <f>'[1]PRESUPUESTO 2020'!B97</f>
        <v>Recursos Biológios cultivados</v>
      </c>
      <c r="C73" s="446">
        <f>'PRESUPUESTO 2020'!F97</f>
        <v>0</v>
      </c>
      <c r="D73" s="446">
        <f>D74</f>
        <v>0</v>
      </c>
      <c r="E73" s="446">
        <f t="shared" ref="E73:P73" si="40">E74</f>
        <v>0</v>
      </c>
      <c r="F73" s="446">
        <f t="shared" si="40"/>
        <v>0</v>
      </c>
      <c r="G73" s="446">
        <f t="shared" si="40"/>
        <v>0</v>
      </c>
      <c r="H73" s="446">
        <f t="shared" si="40"/>
        <v>0</v>
      </c>
      <c r="I73" s="446">
        <f t="shared" si="40"/>
        <v>0</v>
      </c>
      <c r="J73" s="446">
        <f t="shared" si="40"/>
        <v>0</v>
      </c>
      <c r="K73" s="446">
        <f t="shared" si="40"/>
        <v>0</v>
      </c>
      <c r="L73" s="446">
        <f t="shared" si="40"/>
        <v>0</v>
      </c>
      <c r="M73" s="446">
        <f t="shared" si="40"/>
        <v>0</v>
      </c>
      <c r="N73" s="446">
        <f t="shared" si="40"/>
        <v>0</v>
      </c>
      <c r="O73" s="446">
        <f t="shared" si="40"/>
        <v>0</v>
      </c>
      <c r="P73" s="446">
        <f t="shared" si="40"/>
        <v>0</v>
      </c>
      <c r="Q73" s="213"/>
      <c r="R73" s="210">
        <f t="shared" si="25"/>
        <v>0</v>
      </c>
      <c r="S73" s="211"/>
      <c r="T73" s="211"/>
      <c r="U73" s="211"/>
      <c r="V73" s="211"/>
      <c r="W73" s="211"/>
    </row>
    <row r="74" spans="1:23" s="62" customFormat="1" ht="22.5" x14ac:dyDescent="0.2">
      <c r="A74" s="346" t="s">
        <v>431</v>
      </c>
      <c r="B74" s="346" t="str">
        <f>'[1]PRESUPUESTO 2020'!B98</f>
        <v>compra de Semovientes - Recursos animales que generan productos en forma repetida</v>
      </c>
      <c r="C74" s="441">
        <f>'PRESUPUESTO 2020'!F98</f>
        <v>0</v>
      </c>
      <c r="D74" s="441">
        <f>D75+D78</f>
        <v>0</v>
      </c>
      <c r="E74" s="441">
        <f t="shared" ref="E74:P74" si="41">E75+E78</f>
        <v>0</v>
      </c>
      <c r="F74" s="441">
        <f t="shared" si="41"/>
        <v>0</v>
      </c>
      <c r="G74" s="441">
        <f t="shared" si="41"/>
        <v>0</v>
      </c>
      <c r="H74" s="441">
        <f t="shared" si="41"/>
        <v>0</v>
      </c>
      <c r="I74" s="441">
        <f t="shared" si="41"/>
        <v>0</v>
      </c>
      <c r="J74" s="441">
        <f t="shared" si="41"/>
        <v>0</v>
      </c>
      <c r="K74" s="441">
        <f t="shared" si="41"/>
        <v>0</v>
      </c>
      <c r="L74" s="441">
        <f t="shared" si="41"/>
        <v>0</v>
      </c>
      <c r="M74" s="441">
        <f t="shared" si="41"/>
        <v>0</v>
      </c>
      <c r="N74" s="441">
        <f t="shared" si="41"/>
        <v>0</v>
      </c>
      <c r="O74" s="441">
        <f t="shared" si="41"/>
        <v>0</v>
      </c>
      <c r="P74" s="441">
        <f t="shared" si="41"/>
        <v>0</v>
      </c>
      <c r="Q74" s="72"/>
      <c r="R74" s="60">
        <f t="shared" si="25"/>
        <v>0</v>
      </c>
      <c r="S74" s="61"/>
      <c r="T74" s="61"/>
      <c r="U74" s="61"/>
      <c r="V74" s="61"/>
      <c r="W74" s="61"/>
    </row>
    <row r="75" spans="1:23" s="62" customFormat="1" x14ac:dyDescent="0.2">
      <c r="A75" s="346" t="s">
        <v>434</v>
      </c>
      <c r="B75" s="346" t="str">
        <f>'[1]PRESUPUESTO 2020'!B99</f>
        <v>Animales de cria</v>
      </c>
      <c r="C75" s="441">
        <f>'PRESUPUESTO 2020'!F99</f>
        <v>0</v>
      </c>
      <c r="D75" s="441">
        <f>D76+D77</f>
        <v>0</v>
      </c>
      <c r="E75" s="441">
        <f t="shared" ref="E75:P75" si="42">E76+E77</f>
        <v>0</v>
      </c>
      <c r="F75" s="441">
        <f t="shared" si="42"/>
        <v>0</v>
      </c>
      <c r="G75" s="441">
        <f t="shared" si="42"/>
        <v>0</v>
      </c>
      <c r="H75" s="441">
        <f t="shared" si="42"/>
        <v>0</v>
      </c>
      <c r="I75" s="441">
        <f t="shared" si="42"/>
        <v>0</v>
      </c>
      <c r="J75" s="441">
        <f t="shared" si="42"/>
        <v>0</v>
      </c>
      <c r="K75" s="441">
        <f t="shared" si="42"/>
        <v>0</v>
      </c>
      <c r="L75" s="441">
        <f t="shared" si="42"/>
        <v>0</v>
      </c>
      <c r="M75" s="441">
        <f t="shared" si="42"/>
        <v>0</v>
      </c>
      <c r="N75" s="441">
        <f t="shared" si="42"/>
        <v>0</v>
      </c>
      <c r="O75" s="441">
        <f t="shared" si="42"/>
        <v>0</v>
      </c>
      <c r="P75" s="441">
        <f t="shared" si="42"/>
        <v>0</v>
      </c>
      <c r="Q75" s="72"/>
      <c r="R75" s="60">
        <f t="shared" si="25"/>
        <v>0</v>
      </c>
      <c r="S75" s="61"/>
      <c r="T75" s="61"/>
      <c r="U75" s="61"/>
      <c r="V75" s="61"/>
      <c r="W75" s="61"/>
    </row>
    <row r="76" spans="1:23" s="62" customFormat="1" ht="22.5" x14ac:dyDescent="0.2">
      <c r="A76" s="350" t="s">
        <v>650</v>
      </c>
      <c r="B76" s="350" t="str">
        <f>'[1]PRESUPUESTO 2020'!B100</f>
        <v>Especies Mayores</v>
      </c>
      <c r="C76" s="450">
        <f>'PRESUPUESTO 2020'!F100</f>
        <v>0</v>
      </c>
      <c r="D76" s="450">
        <v>0</v>
      </c>
      <c r="E76" s="450">
        <v>0</v>
      </c>
      <c r="F76" s="450">
        <v>0</v>
      </c>
      <c r="G76" s="450">
        <v>0</v>
      </c>
      <c r="H76" s="450">
        <v>0</v>
      </c>
      <c r="I76" s="450">
        <v>0</v>
      </c>
      <c r="J76" s="450">
        <v>0</v>
      </c>
      <c r="K76" s="450">
        <v>0</v>
      </c>
      <c r="L76" s="450">
        <v>0</v>
      </c>
      <c r="M76" s="450">
        <v>0</v>
      </c>
      <c r="N76" s="450">
        <v>0</v>
      </c>
      <c r="O76" s="450">
        <v>0</v>
      </c>
      <c r="P76" s="434">
        <f t="shared" ref="P76:P77" si="43">SUM(D76:O76)</f>
        <v>0</v>
      </c>
      <c r="Q76" s="72"/>
      <c r="R76" s="60">
        <f t="shared" si="25"/>
        <v>0</v>
      </c>
      <c r="S76" s="61"/>
      <c r="T76" s="61"/>
      <c r="U76" s="61"/>
      <c r="V76" s="61"/>
      <c r="W76" s="61"/>
    </row>
    <row r="77" spans="1:23" s="62" customFormat="1" ht="22.5" x14ac:dyDescent="0.2">
      <c r="A77" s="350" t="s">
        <v>651</v>
      </c>
      <c r="B77" s="350" t="str">
        <f>'[1]PRESUPUESTO 2020'!B101</f>
        <v>Especies Menores</v>
      </c>
      <c r="C77" s="450">
        <f>'PRESUPUESTO 2020'!F101</f>
        <v>0</v>
      </c>
      <c r="D77" s="450">
        <v>0</v>
      </c>
      <c r="E77" s="450">
        <v>0</v>
      </c>
      <c r="F77" s="450">
        <v>0</v>
      </c>
      <c r="G77" s="450">
        <v>0</v>
      </c>
      <c r="H77" s="450">
        <v>0</v>
      </c>
      <c r="I77" s="450">
        <v>0</v>
      </c>
      <c r="J77" s="450">
        <v>0</v>
      </c>
      <c r="K77" s="450">
        <v>0</v>
      </c>
      <c r="L77" s="450">
        <v>0</v>
      </c>
      <c r="M77" s="450">
        <v>0</v>
      </c>
      <c r="N77" s="450">
        <v>0</v>
      </c>
      <c r="O77" s="450">
        <v>0</v>
      </c>
      <c r="P77" s="434">
        <f t="shared" si="43"/>
        <v>0</v>
      </c>
      <c r="Q77" s="72"/>
      <c r="R77" s="60">
        <f t="shared" si="25"/>
        <v>0</v>
      </c>
      <c r="S77" s="61"/>
      <c r="T77" s="61"/>
      <c r="U77" s="61"/>
      <c r="V77" s="61"/>
      <c r="W77" s="61"/>
    </row>
    <row r="78" spans="1:23" s="62" customFormat="1" ht="22.5" x14ac:dyDescent="0.2">
      <c r="A78" s="346" t="s">
        <v>440</v>
      </c>
      <c r="B78" s="346" t="str">
        <f>'[1]PRESUPUESTO 2020'!B102</f>
        <v>Otros animales que general productos en forma repetida</v>
      </c>
      <c r="C78" s="441">
        <f>'PRESUPUESTO 2020'!F102</f>
        <v>0</v>
      </c>
      <c r="D78" s="441">
        <v>0</v>
      </c>
      <c r="E78" s="441">
        <v>0</v>
      </c>
      <c r="F78" s="441">
        <v>0</v>
      </c>
      <c r="G78" s="441">
        <v>0</v>
      </c>
      <c r="H78" s="441">
        <v>0</v>
      </c>
      <c r="I78" s="441">
        <v>0</v>
      </c>
      <c r="J78" s="441">
        <v>0</v>
      </c>
      <c r="K78" s="441">
        <v>0</v>
      </c>
      <c r="L78" s="441">
        <v>0</v>
      </c>
      <c r="M78" s="441">
        <v>0</v>
      </c>
      <c r="N78" s="441">
        <v>0</v>
      </c>
      <c r="O78" s="441">
        <v>0</v>
      </c>
      <c r="P78" s="441">
        <v>0</v>
      </c>
      <c r="Q78" s="72"/>
      <c r="R78" s="60">
        <f t="shared" si="25"/>
        <v>0</v>
      </c>
      <c r="S78" s="61"/>
      <c r="T78" s="61"/>
      <c r="U78" s="61"/>
      <c r="V78" s="61"/>
      <c r="W78" s="61"/>
    </row>
    <row r="79" spans="1:23" s="62" customFormat="1" ht="15" customHeight="1" x14ac:dyDescent="0.2">
      <c r="A79" s="349" t="s">
        <v>453</v>
      </c>
      <c r="B79" s="349" t="str">
        <f>'[1]PRESUPUESTO 2020'!B103</f>
        <v>Productos de Propiedad Intelectual</v>
      </c>
      <c r="C79" s="446">
        <f>'PRESUPUESTO 2020'!F103</f>
        <v>220000</v>
      </c>
      <c r="D79" s="446">
        <f>D80</f>
        <v>0</v>
      </c>
      <c r="E79" s="446">
        <f t="shared" ref="E79:P81" si="44">E80</f>
        <v>0</v>
      </c>
      <c r="F79" s="446">
        <f t="shared" si="44"/>
        <v>0</v>
      </c>
      <c r="G79" s="446">
        <f t="shared" si="44"/>
        <v>220000</v>
      </c>
      <c r="H79" s="446">
        <f t="shared" si="44"/>
        <v>0</v>
      </c>
      <c r="I79" s="446">
        <f t="shared" si="44"/>
        <v>0</v>
      </c>
      <c r="J79" s="446">
        <f t="shared" si="44"/>
        <v>0</v>
      </c>
      <c r="K79" s="446">
        <f t="shared" si="44"/>
        <v>0</v>
      </c>
      <c r="L79" s="446">
        <f t="shared" si="44"/>
        <v>0</v>
      </c>
      <c r="M79" s="446">
        <f t="shared" si="44"/>
        <v>0</v>
      </c>
      <c r="N79" s="446">
        <f t="shared" si="44"/>
        <v>0</v>
      </c>
      <c r="O79" s="446">
        <f t="shared" si="44"/>
        <v>0</v>
      </c>
      <c r="P79" s="446">
        <f t="shared" si="44"/>
        <v>220000</v>
      </c>
      <c r="Q79" s="72"/>
      <c r="R79" s="60">
        <f t="shared" si="25"/>
        <v>0</v>
      </c>
      <c r="S79" s="61"/>
      <c r="T79" s="61"/>
      <c r="U79" s="61"/>
      <c r="V79" s="61"/>
      <c r="W79" s="61"/>
    </row>
    <row r="80" spans="1:23" s="62" customFormat="1" ht="14.45" customHeight="1" x14ac:dyDescent="0.2">
      <c r="A80" s="346" t="s">
        <v>456</v>
      </c>
      <c r="B80" s="346" t="str">
        <f>'[1]PRESUPUESTO 2020'!B104</f>
        <v>Programas de informática y bases de datos</v>
      </c>
      <c r="C80" s="441">
        <f>'PRESUPUESTO 2020'!F104</f>
        <v>220000</v>
      </c>
      <c r="D80" s="441">
        <f>D81</f>
        <v>0</v>
      </c>
      <c r="E80" s="441">
        <f t="shared" si="44"/>
        <v>0</v>
      </c>
      <c r="F80" s="441">
        <f t="shared" si="44"/>
        <v>0</v>
      </c>
      <c r="G80" s="441">
        <f t="shared" si="44"/>
        <v>220000</v>
      </c>
      <c r="H80" s="441">
        <f t="shared" si="44"/>
        <v>0</v>
      </c>
      <c r="I80" s="441">
        <f t="shared" si="44"/>
        <v>0</v>
      </c>
      <c r="J80" s="441">
        <f t="shared" si="44"/>
        <v>0</v>
      </c>
      <c r="K80" s="441">
        <f t="shared" si="44"/>
        <v>0</v>
      </c>
      <c r="L80" s="441">
        <f t="shared" si="44"/>
        <v>0</v>
      </c>
      <c r="M80" s="441">
        <f t="shared" si="44"/>
        <v>0</v>
      </c>
      <c r="N80" s="441">
        <f t="shared" si="44"/>
        <v>0</v>
      </c>
      <c r="O80" s="441">
        <f t="shared" si="44"/>
        <v>0</v>
      </c>
      <c r="P80" s="441">
        <f t="shared" si="44"/>
        <v>220000</v>
      </c>
      <c r="Q80" s="72"/>
      <c r="R80" s="60">
        <f t="shared" si="25"/>
        <v>0</v>
      </c>
      <c r="S80" s="61"/>
      <c r="T80" s="61"/>
      <c r="U80" s="61"/>
      <c r="V80" s="61"/>
      <c r="W80" s="61"/>
    </row>
    <row r="81" spans="1:23" s="212" customFormat="1" x14ac:dyDescent="0.2">
      <c r="A81" s="346" t="s">
        <v>459</v>
      </c>
      <c r="B81" s="346" t="str">
        <f>'[1]PRESUPUESTO 2020'!B105</f>
        <v>Programas de informática</v>
      </c>
      <c r="C81" s="441">
        <f>'PRESUPUESTO 2020'!F105</f>
        <v>220000</v>
      </c>
      <c r="D81" s="441">
        <f>D82</f>
        <v>0</v>
      </c>
      <c r="E81" s="441">
        <f t="shared" si="44"/>
        <v>0</v>
      </c>
      <c r="F81" s="441">
        <f t="shared" si="44"/>
        <v>0</v>
      </c>
      <c r="G81" s="441">
        <f t="shared" si="44"/>
        <v>220000</v>
      </c>
      <c r="H81" s="441">
        <f t="shared" si="44"/>
        <v>0</v>
      </c>
      <c r="I81" s="441">
        <f t="shared" si="44"/>
        <v>0</v>
      </c>
      <c r="J81" s="441">
        <f t="shared" si="44"/>
        <v>0</v>
      </c>
      <c r="K81" s="441">
        <f t="shared" si="44"/>
        <v>0</v>
      </c>
      <c r="L81" s="441">
        <f t="shared" si="44"/>
        <v>0</v>
      </c>
      <c r="M81" s="441">
        <f t="shared" si="44"/>
        <v>0</v>
      </c>
      <c r="N81" s="441">
        <f t="shared" si="44"/>
        <v>0</v>
      </c>
      <c r="O81" s="441">
        <f t="shared" si="44"/>
        <v>0</v>
      </c>
      <c r="P81" s="441">
        <f t="shared" si="44"/>
        <v>220000</v>
      </c>
      <c r="Q81" s="213"/>
      <c r="R81" s="60">
        <f t="shared" si="25"/>
        <v>0</v>
      </c>
      <c r="S81" s="211"/>
      <c r="T81" s="211"/>
      <c r="U81" s="211"/>
      <c r="V81" s="211"/>
      <c r="W81" s="211"/>
    </row>
    <row r="82" spans="1:23" s="62" customFormat="1" ht="22.5" x14ac:dyDescent="0.2">
      <c r="A82" s="372" t="s">
        <v>462</v>
      </c>
      <c r="B82" s="372" t="str">
        <f>'[1]PRESUPUESTO 2020'!B106</f>
        <v>Otros - Paquetes de software</v>
      </c>
      <c r="C82" s="445">
        <f>'PRESUPUESTO 2020'!F106</f>
        <v>220000</v>
      </c>
      <c r="D82" s="445">
        <v>0</v>
      </c>
      <c r="E82" s="445">
        <v>0</v>
      </c>
      <c r="F82" s="445">
        <v>0</v>
      </c>
      <c r="G82" s="445">
        <v>220000</v>
      </c>
      <c r="H82" s="445">
        <v>0</v>
      </c>
      <c r="I82" s="445">
        <v>0</v>
      </c>
      <c r="J82" s="445">
        <v>0</v>
      </c>
      <c r="K82" s="445">
        <v>0</v>
      </c>
      <c r="L82" s="445">
        <v>0</v>
      </c>
      <c r="M82" s="445">
        <v>0</v>
      </c>
      <c r="N82" s="445">
        <v>0</v>
      </c>
      <c r="O82" s="445">
        <v>0</v>
      </c>
      <c r="P82" s="434">
        <f t="shared" ref="P82" si="45">SUM(D82:O82)</f>
        <v>220000</v>
      </c>
      <c r="Q82" s="72"/>
      <c r="R82" s="60">
        <f t="shared" si="25"/>
        <v>0</v>
      </c>
      <c r="S82" s="61"/>
      <c r="T82" s="61"/>
      <c r="U82" s="61"/>
      <c r="V82" s="61"/>
      <c r="W82" s="61"/>
    </row>
    <row r="83" spans="1:23" s="62" customFormat="1" ht="14.45" customHeight="1" x14ac:dyDescent="0.2">
      <c r="A83" s="349" t="s">
        <v>465</v>
      </c>
      <c r="B83" s="349" t="str">
        <f>'[1]PRESUPUESTO 2020'!B107</f>
        <v>Adquisiciones diferentes de Activos</v>
      </c>
      <c r="C83" s="446">
        <f>'PRESUPUESTO 2020'!F107</f>
        <v>58638000</v>
      </c>
      <c r="D83" s="446">
        <f>D84+D104</f>
        <v>0</v>
      </c>
      <c r="E83" s="446">
        <f t="shared" ref="E83:P83" si="46">E84+E104</f>
        <v>0</v>
      </c>
      <c r="F83" s="446">
        <f t="shared" si="46"/>
        <v>150000</v>
      </c>
      <c r="G83" s="446">
        <f t="shared" si="46"/>
        <v>13033750</v>
      </c>
      <c r="H83" s="446">
        <f t="shared" si="46"/>
        <v>8399750</v>
      </c>
      <c r="I83" s="446">
        <f t="shared" si="46"/>
        <v>9456500</v>
      </c>
      <c r="J83" s="446">
        <f t="shared" si="46"/>
        <v>3249750</v>
      </c>
      <c r="K83" s="446">
        <f t="shared" si="46"/>
        <v>8187750</v>
      </c>
      <c r="L83" s="446">
        <f t="shared" si="46"/>
        <v>2549750</v>
      </c>
      <c r="M83" s="446">
        <f t="shared" si="46"/>
        <v>4443750</v>
      </c>
      <c r="N83" s="446">
        <f t="shared" si="46"/>
        <v>6529750</v>
      </c>
      <c r="O83" s="446">
        <f t="shared" si="46"/>
        <v>0</v>
      </c>
      <c r="P83" s="446" t="e">
        <f t="shared" ca="1" si="46"/>
        <v>#VALUE!</v>
      </c>
      <c r="Q83" s="72"/>
      <c r="R83" s="60" t="e">
        <f t="shared" ca="1" si="25"/>
        <v>#VALUE!</v>
      </c>
      <c r="S83" s="61"/>
      <c r="T83" s="61"/>
      <c r="U83" s="61"/>
      <c r="V83" s="61"/>
      <c r="W83" s="61"/>
    </row>
    <row r="84" spans="1:23" s="62" customFormat="1" ht="14.45" customHeight="1" x14ac:dyDescent="0.2">
      <c r="A84" s="349" t="s">
        <v>468</v>
      </c>
      <c r="B84" s="349" t="str">
        <f>'[1]PRESUPUESTO 2020'!B108</f>
        <v>Materiales y Suministros</v>
      </c>
      <c r="C84" s="446">
        <f>'PRESUPUESTO 2020'!F108</f>
        <v>28400000</v>
      </c>
      <c r="D84" s="446">
        <f>D85+D89</f>
        <v>0</v>
      </c>
      <c r="E84" s="446">
        <f t="shared" ref="E84:P84" si="47">E85+E89</f>
        <v>0</v>
      </c>
      <c r="F84" s="446">
        <f t="shared" si="47"/>
        <v>0</v>
      </c>
      <c r="G84" s="446">
        <f t="shared" si="47"/>
        <v>3994000</v>
      </c>
      <c r="H84" s="446">
        <f t="shared" si="47"/>
        <v>0</v>
      </c>
      <c r="I84" s="446">
        <f t="shared" si="47"/>
        <v>8894000</v>
      </c>
      <c r="J84" s="446">
        <f t="shared" si="47"/>
        <v>2500000</v>
      </c>
      <c r="K84" s="446">
        <f t="shared" si="47"/>
        <v>2988000</v>
      </c>
      <c r="L84" s="446">
        <f t="shared" si="47"/>
        <v>2050000</v>
      </c>
      <c r="M84" s="446">
        <f t="shared" si="47"/>
        <v>3694000</v>
      </c>
      <c r="N84" s="446">
        <f t="shared" si="47"/>
        <v>4280000</v>
      </c>
      <c r="O84" s="446">
        <f t="shared" si="47"/>
        <v>0</v>
      </c>
      <c r="P84" s="446">
        <f t="shared" si="47"/>
        <v>28400000</v>
      </c>
      <c r="Q84" s="72"/>
      <c r="R84" s="60">
        <f t="shared" si="25"/>
        <v>0</v>
      </c>
      <c r="S84" s="61"/>
      <c r="T84" s="61"/>
      <c r="U84" s="61"/>
      <c r="V84" s="61"/>
      <c r="W84" s="61"/>
    </row>
    <row r="85" spans="1:23" s="212" customFormat="1" ht="22.5" x14ac:dyDescent="0.2">
      <c r="A85" s="346" t="s">
        <v>471</v>
      </c>
      <c r="B85" s="346" t="str">
        <f>'[1]PRESUPUESTO 2020'!B109</f>
        <v>Sostenimiento de Semovientes - Agricultura, silvicultura y productos de la pesca</v>
      </c>
      <c r="C85" s="441">
        <f>'PRESUPUESTO 2020'!F109</f>
        <v>0</v>
      </c>
      <c r="D85" s="441">
        <f>D86+D87+D88</f>
        <v>0</v>
      </c>
      <c r="E85" s="441">
        <f t="shared" ref="E85:P85" si="48">E86+E87+E88</f>
        <v>0</v>
      </c>
      <c r="F85" s="441">
        <f t="shared" si="48"/>
        <v>0</v>
      </c>
      <c r="G85" s="441">
        <f t="shared" si="48"/>
        <v>0</v>
      </c>
      <c r="H85" s="441">
        <f t="shared" si="48"/>
        <v>0</v>
      </c>
      <c r="I85" s="441">
        <f t="shared" si="48"/>
        <v>0</v>
      </c>
      <c r="J85" s="441">
        <f t="shared" si="48"/>
        <v>0</v>
      </c>
      <c r="K85" s="441">
        <f t="shared" si="48"/>
        <v>0</v>
      </c>
      <c r="L85" s="441">
        <f t="shared" si="48"/>
        <v>0</v>
      </c>
      <c r="M85" s="441">
        <f t="shared" si="48"/>
        <v>0</v>
      </c>
      <c r="N85" s="441">
        <f t="shared" si="48"/>
        <v>0</v>
      </c>
      <c r="O85" s="441">
        <f t="shared" si="48"/>
        <v>0</v>
      </c>
      <c r="P85" s="441">
        <f t="shared" si="48"/>
        <v>0</v>
      </c>
      <c r="Q85" s="213"/>
      <c r="R85" s="60">
        <f t="shared" si="25"/>
        <v>0</v>
      </c>
      <c r="S85" s="211"/>
      <c r="T85" s="211"/>
      <c r="U85" s="211"/>
      <c r="V85" s="211"/>
      <c r="W85" s="211"/>
    </row>
    <row r="86" spans="1:23" s="212" customFormat="1" ht="16.149999999999999" customHeight="1" x14ac:dyDescent="0.2">
      <c r="A86" s="350" t="s">
        <v>614</v>
      </c>
      <c r="B86" s="350" t="str">
        <f>'[1]PRESUPUESTO 2020'!B110</f>
        <v>Alimentacion</v>
      </c>
      <c r="C86" s="450">
        <f>'PRESUPUESTO 2020'!F110</f>
        <v>0</v>
      </c>
      <c r="D86" s="450">
        <v>0</v>
      </c>
      <c r="E86" s="450">
        <v>0</v>
      </c>
      <c r="F86" s="450">
        <v>0</v>
      </c>
      <c r="G86" s="450">
        <v>0</v>
      </c>
      <c r="H86" s="450">
        <v>0</v>
      </c>
      <c r="I86" s="450">
        <v>0</v>
      </c>
      <c r="J86" s="450">
        <v>0</v>
      </c>
      <c r="K86" s="450">
        <v>0</v>
      </c>
      <c r="L86" s="450">
        <v>0</v>
      </c>
      <c r="M86" s="450">
        <v>0</v>
      </c>
      <c r="N86" s="450">
        <v>0</v>
      </c>
      <c r="O86" s="450">
        <v>0</v>
      </c>
      <c r="P86" s="434">
        <f t="shared" ref="P86:P88" si="49">SUM(D86:O86)</f>
        <v>0</v>
      </c>
      <c r="Q86" s="213"/>
      <c r="R86" s="60">
        <f t="shared" si="25"/>
        <v>0</v>
      </c>
      <c r="S86" s="211"/>
      <c r="T86" s="211"/>
      <c r="U86" s="211"/>
      <c r="V86" s="211"/>
      <c r="W86" s="211"/>
    </row>
    <row r="87" spans="1:23" s="62" customFormat="1" ht="16.149999999999999" customHeight="1" x14ac:dyDescent="0.2">
      <c r="A87" s="350" t="s">
        <v>615</v>
      </c>
      <c r="B87" s="350" t="str">
        <f>'[1]PRESUPUESTO 2020'!B111</f>
        <v>Sanidad y Herrajes</v>
      </c>
      <c r="C87" s="450">
        <f>'PRESUPUESTO 2020'!F111</f>
        <v>0</v>
      </c>
      <c r="D87" s="450">
        <v>0</v>
      </c>
      <c r="E87" s="450">
        <v>0</v>
      </c>
      <c r="F87" s="450">
        <v>0</v>
      </c>
      <c r="G87" s="450">
        <v>0</v>
      </c>
      <c r="H87" s="450">
        <v>0</v>
      </c>
      <c r="I87" s="450">
        <v>0</v>
      </c>
      <c r="J87" s="450">
        <v>0</v>
      </c>
      <c r="K87" s="450">
        <v>0</v>
      </c>
      <c r="L87" s="450">
        <v>0</v>
      </c>
      <c r="M87" s="450">
        <v>0</v>
      </c>
      <c r="N87" s="450">
        <v>0</v>
      </c>
      <c r="O87" s="450">
        <v>0</v>
      </c>
      <c r="P87" s="434">
        <f t="shared" si="49"/>
        <v>0</v>
      </c>
      <c r="Q87" s="72"/>
      <c r="R87" s="60">
        <f t="shared" si="25"/>
        <v>0</v>
      </c>
      <c r="S87" s="61"/>
      <c r="T87" s="61"/>
      <c r="U87" s="61"/>
      <c r="V87" s="61"/>
      <c r="W87" s="61"/>
    </row>
    <row r="88" spans="1:23" s="62" customFormat="1" ht="16.149999999999999" customHeight="1" x14ac:dyDescent="0.2">
      <c r="A88" s="350" t="s">
        <v>616</v>
      </c>
      <c r="B88" s="350" t="str">
        <f>'[1]PRESUPUESTO 2020'!B112</f>
        <v>otros . Sostenimiento semovientes</v>
      </c>
      <c r="C88" s="450">
        <f>'PRESUPUESTO 2020'!F112</f>
        <v>0</v>
      </c>
      <c r="D88" s="450">
        <v>0</v>
      </c>
      <c r="E88" s="450">
        <v>0</v>
      </c>
      <c r="F88" s="450">
        <v>0</v>
      </c>
      <c r="G88" s="450">
        <v>0</v>
      </c>
      <c r="H88" s="450">
        <v>0</v>
      </c>
      <c r="I88" s="450">
        <v>0</v>
      </c>
      <c r="J88" s="450">
        <v>0</v>
      </c>
      <c r="K88" s="450">
        <v>0</v>
      </c>
      <c r="L88" s="450">
        <v>0</v>
      </c>
      <c r="M88" s="450">
        <v>0</v>
      </c>
      <c r="N88" s="450">
        <v>0</v>
      </c>
      <c r="O88" s="450">
        <v>0</v>
      </c>
      <c r="P88" s="434">
        <f t="shared" si="49"/>
        <v>0</v>
      </c>
      <c r="Q88" s="72"/>
      <c r="R88" s="60">
        <f t="shared" si="25"/>
        <v>0</v>
      </c>
      <c r="S88" s="61"/>
      <c r="T88" s="61"/>
      <c r="U88" s="61"/>
      <c r="V88" s="61"/>
      <c r="W88" s="61"/>
    </row>
    <row r="89" spans="1:23" s="212" customFormat="1" ht="22.5" x14ac:dyDescent="0.2">
      <c r="A89" s="346" t="s">
        <v>474</v>
      </c>
      <c r="B89" s="346" t="str">
        <f>'[1]PRESUPUESTO 2020'!B113</f>
        <v xml:space="preserve"> Otros bienes transportables (excepto productos metálicos, maquinaria y equipo)</v>
      </c>
      <c r="C89" s="441">
        <f>'PRESUPUESTO 2020'!F113</f>
        <v>28400000</v>
      </c>
      <c r="D89" s="441">
        <f>D90+D98</f>
        <v>0</v>
      </c>
      <c r="E89" s="441">
        <f t="shared" ref="E89:P89" si="50">E90+E98</f>
        <v>0</v>
      </c>
      <c r="F89" s="441">
        <f t="shared" si="50"/>
        <v>0</v>
      </c>
      <c r="G89" s="441">
        <f t="shared" si="50"/>
        <v>3994000</v>
      </c>
      <c r="H89" s="441">
        <f t="shared" si="50"/>
        <v>0</v>
      </c>
      <c r="I89" s="441">
        <f t="shared" si="50"/>
        <v>8894000</v>
      </c>
      <c r="J89" s="441">
        <f t="shared" si="50"/>
        <v>2500000</v>
      </c>
      <c r="K89" s="441">
        <f t="shared" si="50"/>
        <v>2988000</v>
      </c>
      <c r="L89" s="441">
        <f t="shared" si="50"/>
        <v>2050000</v>
      </c>
      <c r="M89" s="441">
        <f t="shared" si="50"/>
        <v>3694000</v>
      </c>
      <c r="N89" s="441">
        <f t="shared" si="50"/>
        <v>4280000</v>
      </c>
      <c r="O89" s="441">
        <f t="shared" si="50"/>
        <v>0</v>
      </c>
      <c r="P89" s="441">
        <f t="shared" si="50"/>
        <v>28400000</v>
      </c>
      <c r="Q89" s="213"/>
      <c r="R89" s="60">
        <f t="shared" si="25"/>
        <v>0</v>
      </c>
      <c r="S89" s="211"/>
      <c r="T89" s="211"/>
      <c r="U89" s="211"/>
      <c r="V89" s="211"/>
      <c r="W89" s="211"/>
    </row>
    <row r="90" spans="1:23" s="62" customFormat="1" ht="14.45" customHeight="1" x14ac:dyDescent="0.2">
      <c r="A90" s="347" t="s">
        <v>645</v>
      </c>
      <c r="B90" s="347" t="str">
        <f>'[1]PRESUPUESTO 2020'!B114</f>
        <v>impresos y publicaciones</v>
      </c>
      <c r="C90" s="442">
        <f>'PRESUPUESTO 2020'!F114</f>
        <v>9480000</v>
      </c>
      <c r="D90" s="442">
        <f>D91+D92+D93++D94+D95+D96+D97</f>
        <v>0</v>
      </c>
      <c r="E90" s="442">
        <f t="shared" ref="E90:P90" si="51">E91+E92+E93++E94+E95+E96+E97</f>
        <v>0</v>
      </c>
      <c r="F90" s="442">
        <f t="shared" si="51"/>
        <v>0</v>
      </c>
      <c r="G90" s="442">
        <f t="shared" si="51"/>
        <v>0</v>
      </c>
      <c r="H90" s="442">
        <f t="shared" si="51"/>
        <v>0</v>
      </c>
      <c r="I90" s="442">
        <f t="shared" si="51"/>
        <v>5200000</v>
      </c>
      <c r="J90" s="442">
        <f t="shared" si="51"/>
        <v>0</v>
      </c>
      <c r="K90" s="442">
        <f t="shared" si="51"/>
        <v>0</v>
      </c>
      <c r="L90" s="442">
        <f t="shared" si="51"/>
        <v>0</v>
      </c>
      <c r="M90" s="442">
        <f t="shared" si="51"/>
        <v>0</v>
      </c>
      <c r="N90" s="442">
        <f t="shared" si="51"/>
        <v>4280000</v>
      </c>
      <c r="O90" s="442">
        <f t="shared" si="51"/>
        <v>0</v>
      </c>
      <c r="P90" s="442">
        <f t="shared" si="51"/>
        <v>9480000</v>
      </c>
      <c r="Q90" s="72"/>
      <c r="R90" s="60">
        <f t="shared" si="25"/>
        <v>0</v>
      </c>
      <c r="S90" s="61"/>
      <c r="T90" s="61"/>
      <c r="U90" s="61"/>
      <c r="V90" s="61"/>
      <c r="W90" s="61"/>
    </row>
    <row r="91" spans="1:23" s="62" customFormat="1" ht="15.6" customHeight="1" x14ac:dyDescent="0.2">
      <c r="A91" s="376" t="s">
        <v>654</v>
      </c>
      <c r="B91" s="376" t="str">
        <f>'[1]PRESUPUESTO 2020'!B115</f>
        <v>Manual de convivencia</v>
      </c>
      <c r="C91" s="443">
        <f>'PRESUPUESTO 2020'!F115</f>
        <v>0</v>
      </c>
      <c r="D91" s="443">
        <v>0</v>
      </c>
      <c r="E91" s="443">
        <v>0</v>
      </c>
      <c r="F91" s="443">
        <v>0</v>
      </c>
      <c r="G91" s="443">
        <v>0</v>
      </c>
      <c r="H91" s="443">
        <v>0</v>
      </c>
      <c r="I91" s="443">
        <v>0</v>
      </c>
      <c r="J91" s="443">
        <v>0</v>
      </c>
      <c r="K91" s="443">
        <v>0</v>
      </c>
      <c r="L91" s="443">
        <v>0</v>
      </c>
      <c r="M91" s="443">
        <v>0</v>
      </c>
      <c r="N91" s="443">
        <v>0</v>
      </c>
      <c r="O91" s="443">
        <v>0</v>
      </c>
      <c r="P91" s="434">
        <f t="shared" ref="P91:P103" si="52">SUM(D91:O91)</f>
        <v>0</v>
      </c>
      <c r="Q91" s="72"/>
      <c r="R91" s="60">
        <f t="shared" si="25"/>
        <v>0</v>
      </c>
      <c r="S91" s="61"/>
      <c r="T91" s="61"/>
      <c r="U91" s="61"/>
      <c r="V91" s="61"/>
      <c r="W91" s="61"/>
    </row>
    <row r="92" spans="1:23" s="62" customFormat="1" ht="15.6" customHeight="1" x14ac:dyDescent="0.2">
      <c r="A92" s="376" t="s">
        <v>655</v>
      </c>
      <c r="B92" s="376" t="str">
        <f>'[1]PRESUPUESTO 2020'!B116</f>
        <v>Elaboración y caligrafía de diplomas</v>
      </c>
      <c r="C92" s="443">
        <f>'PRESUPUESTO 2020'!F116</f>
        <v>3640000</v>
      </c>
      <c r="D92" s="443">
        <v>0</v>
      </c>
      <c r="E92" s="443">
        <v>0</v>
      </c>
      <c r="F92" s="443">
        <v>0</v>
      </c>
      <c r="G92" s="443">
        <v>0</v>
      </c>
      <c r="H92" s="443">
        <v>0</v>
      </c>
      <c r="I92" s="443">
        <v>0</v>
      </c>
      <c r="J92" s="443">
        <v>0</v>
      </c>
      <c r="K92" s="443">
        <v>0</v>
      </c>
      <c r="L92" s="443">
        <v>0</v>
      </c>
      <c r="M92" s="443">
        <v>0</v>
      </c>
      <c r="N92" s="443">
        <v>3640000</v>
      </c>
      <c r="O92" s="443">
        <v>0</v>
      </c>
      <c r="P92" s="434">
        <f t="shared" si="52"/>
        <v>3640000</v>
      </c>
      <c r="Q92" s="72"/>
      <c r="R92" s="60">
        <f t="shared" si="25"/>
        <v>0</v>
      </c>
      <c r="S92" s="61"/>
      <c r="T92" s="61"/>
      <c r="U92" s="61"/>
      <c r="V92" s="61"/>
      <c r="W92" s="61"/>
    </row>
    <row r="93" spans="1:23" s="62" customFormat="1" ht="15.6" customHeight="1" x14ac:dyDescent="0.2">
      <c r="A93" s="376" t="s">
        <v>656</v>
      </c>
      <c r="B93" s="376" t="str">
        <f>'[1]PRESUPUESTO 2020'!B117</f>
        <v>Impresión de carné</v>
      </c>
      <c r="C93" s="443">
        <f>'PRESUPUESTO 2020'!F117</f>
        <v>0</v>
      </c>
      <c r="D93" s="443">
        <v>0</v>
      </c>
      <c r="E93" s="443">
        <v>0</v>
      </c>
      <c r="F93" s="443">
        <v>0</v>
      </c>
      <c r="G93" s="443">
        <v>0</v>
      </c>
      <c r="H93" s="443">
        <v>0</v>
      </c>
      <c r="I93" s="443">
        <v>0</v>
      </c>
      <c r="J93" s="443">
        <v>0</v>
      </c>
      <c r="K93" s="443">
        <v>0</v>
      </c>
      <c r="L93" s="443">
        <v>0</v>
      </c>
      <c r="M93" s="443">
        <v>0</v>
      </c>
      <c r="N93" s="443">
        <v>0</v>
      </c>
      <c r="O93" s="443">
        <v>0</v>
      </c>
      <c r="P93" s="434">
        <f t="shared" si="52"/>
        <v>0</v>
      </c>
      <c r="Q93" s="72"/>
      <c r="R93" s="60">
        <f t="shared" si="25"/>
        <v>0</v>
      </c>
      <c r="S93" s="61"/>
      <c r="T93" s="61"/>
      <c r="U93" s="61"/>
      <c r="V93" s="61"/>
      <c r="W93" s="61"/>
    </row>
    <row r="94" spans="1:23" s="62" customFormat="1" ht="15.6" customHeight="1" x14ac:dyDescent="0.2">
      <c r="A94" s="376" t="s">
        <v>657</v>
      </c>
      <c r="B94" s="376" t="str">
        <f>'[1]PRESUPUESTO 2020'!B118</f>
        <v>Trabajos tipográficos</v>
      </c>
      <c r="C94" s="443">
        <f>'PRESUPUESTO 2020'!F118</f>
        <v>640000</v>
      </c>
      <c r="D94" s="443">
        <v>0</v>
      </c>
      <c r="E94" s="443">
        <v>0</v>
      </c>
      <c r="F94" s="443">
        <v>0</v>
      </c>
      <c r="G94" s="443">
        <v>0</v>
      </c>
      <c r="H94" s="443">
        <v>0</v>
      </c>
      <c r="I94" s="443">
        <v>0</v>
      </c>
      <c r="J94" s="443">
        <v>0</v>
      </c>
      <c r="K94" s="443">
        <v>0</v>
      </c>
      <c r="L94" s="443">
        <v>0</v>
      </c>
      <c r="M94" s="443">
        <v>0</v>
      </c>
      <c r="N94" s="443">
        <v>640000</v>
      </c>
      <c r="O94" s="443">
        <v>0</v>
      </c>
      <c r="P94" s="434">
        <f t="shared" si="52"/>
        <v>640000</v>
      </c>
      <c r="Q94" s="72"/>
      <c r="R94" s="60">
        <f t="shared" si="25"/>
        <v>0</v>
      </c>
      <c r="S94" s="61"/>
      <c r="T94" s="61"/>
      <c r="U94" s="61"/>
      <c r="V94" s="61"/>
      <c r="W94" s="61"/>
    </row>
    <row r="95" spans="1:23" s="62" customFormat="1" ht="15.6" customHeight="1" x14ac:dyDescent="0.2">
      <c r="A95" s="376" t="s">
        <v>658</v>
      </c>
      <c r="B95" s="376" t="str">
        <f>'[1]PRESUPUESTO 2020'!B119</f>
        <v>Fotocopias</v>
      </c>
      <c r="C95" s="443">
        <f>'PRESUPUESTO 2020'!F119</f>
        <v>0</v>
      </c>
      <c r="D95" s="443">
        <v>0</v>
      </c>
      <c r="E95" s="443">
        <v>0</v>
      </c>
      <c r="F95" s="443">
        <v>0</v>
      </c>
      <c r="G95" s="443">
        <v>0</v>
      </c>
      <c r="H95" s="443">
        <v>0</v>
      </c>
      <c r="I95" s="443">
        <v>0</v>
      </c>
      <c r="J95" s="443">
        <v>0</v>
      </c>
      <c r="K95" s="443">
        <v>0</v>
      </c>
      <c r="L95" s="443">
        <v>0</v>
      </c>
      <c r="M95" s="443">
        <v>0</v>
      </c>
      <c r="N95" s="443">
        <v>0</v>
      </c>
      <c r="O95" s="443">
        <v>0</v>
      </c>
      <c r="P95" s="434">
        <f t="shared" si="52"/>
        <v>0</v>
      </c>
      <c r="Q95" s="72"/>
      <c r="R95" s="60">
        <f t="shared" si="25"/>
        <v>0</v>
      </c>
      <c r="S95" s="61"/>
      <c r="T95" s="61"/>
      <c r="U95" s="61"/>
      <c r="V95" s="61"/>
      <c r="W95" s="61"/>
    </row>
    <row r="96" spans="1:23" s="62" customFormat="1" ht="15.6" customHeight="1" x14ac:dyDescent="0.2">
      <c r="A96" s="379" t="s">
        <v>659</v>
      </c>
      <c r="B96" s="379" t="str">
        <f>'[1]PRESUPUESTO 2020'!B120</f>
        <v>Material didactico (libros - textos)</v>
      </c>
      <c r="C96" s="444">
        <f>'PRESUPUESTO 2020'!F120</f>
        <v>5200000</v>
      </c>
      <c r="D96" s="444">
        <v>0</v>
      </c>
      <c r="E96" s="444">
        <v>0</v>
      </c>
      <c r="F96" s="444">
        <v>0</v>
      </c>
      <c r="G96" s="444">
        <v>0</v>
      </c>
      <c r="H96" s="444">
        <v>0</v>
      </c>
      <c r="I96" s="444">
        <v>5200000</v>
      </c>
      <c r="J96" s="444">
        <v>0</v>
      </c>
      <c r="K96" s="444">
        <v>0</v>
      </c>
      <c r="L96" s="444">
        <v>0</v>
      </c>
      <c r="M96" s="444">
        <v>0</v>
      </c>
      <c r="N96" s="444">
        <v>0</v>
      </c>
      <c r="O96" s="444">
        <v>0</v>
      </c>
      <c r="P96" s="434">
        <f t="shared" si="52"/>
        <v>5200000</v>
      </c>
      <c r="Q96" s="72"/>
      <c r="R96" s="60">
        <f t="shared" si="25"/>
        <v>0</v>
      </c>
      <c r="S96" s="61"/>
      <c r="T96" s="61"/>
      <c r="U96" s="61"/>
      <c r="V96" s="61"/>
      <c r="W96" s="61"/>
    </row>
    <row r="97" spans="1:23" s="62" customFormat="1" ht="15.6" customHeight="1" x14ac:dyDescent="0.2">
      <c r="A97" s="376" t="s">
        <v>667</v>
      </c>
      <c r="B97" s="376" t="str">
        <f>'[1]PRESUPUESTO 2020'!B121</f>
        <v>Otros impresos y publicaciones</v>
      </c>
      <c r="C97" s="443">
        <f>'PRESUPUESTO 2020'!F121</f>
        <v>0</v>
      </c>
      <c r="D97" s="443">
        <v>0</v>
      </c>
      <c r="E97" s="443">
        <v>0</v>
      </c>
      <c r="F97" s="443">
        <v>0</v>
      </c>
      <c r="G97" s="443">
        <v>0</v>
      </c>
      <c r="H97" s="443">
        <v>0</v>
      </c>
      <c r="I97" s="443">
        <v>0</v>
      </c>
      <c r="J97" s="443">
        <v>0</v>
      </c>
      <c r="K97" s="443">
        <v>0</v>
      </c>
      <c r="L97" s="443">
        <v>0</v>
      </c>
      <c r="M97" s="443">
        <v>0</v>
      </c>
      <c r="N97" s="443">
        <v>0</v>
      </c>
      <c r="O97" s="443">
        <v>0</v>
      </c>
      <c r="P97" s="434">
        <f t="shared" si="52"/>
        <v>0</v>
      </c>
      <c r="Q97" s="72"/>
      <c r="R97" s="60">
        <f t="shared" si="25"/>
        <v>0</v>
      </c>
      <c r="S97" s="61"/>
      <c r="T97" s="61"/>
      <c r="U97" s="61"/>
      <c r="V97" s="61"/>
      <c r="W97" s="61"/>
    </row>
    <row r="98" spans="1:23" s="62" customFormat="1" ht="22.9" customHeight="1" x14ac:dyDescent="0.2">
      <c r="A98" s="347" t="s">
        <v>646</v>
      </c>
      <c r="B98" s="347" t="str">
        <f>'[1]PRESUPUESTO 2020'!B122</f>
        <v>otros  materiales y suministros papeleria - insumos</v>
      </c>
      <c r="C98" s="442">
        <f>'PRESUPUESTO 2020'!F122</f>
        <v>18920000</v>
      </c>
      <c r="D98" s="442">
        <f>D99+D100+D101+D102+D103</f>
        <v>0</v>
      </c>
      <c r="E98" s="442">
        <f t="shared" ref="E98:P98" si="53">E99+E100+E101+E102+E103</f>
        <v>0</v>
      </c>
      <c r="F98" s="442">
        <f t="shared" si="53"/>
        <v>0</v>
      </c>
      <c r="G98" s="442">
        <f t="shared" si="53"/>
        <v>3994000</v>
      </c>
      <c r="H98" s="442">
        <f t="shared" si="53"/>
        <v>0</v>
      </c>
      <c r="I98" s="442">
        <f t="shared" si="53"/>
        <v>3694000</v>
      </c>
      <c r="J98" s="442">
        <f t="shared" si="53"/>
        <v>2500000</v>
      </c>
      <c r="K98" s="442">
        <f t="shared" si="53"/>
        <v>2988000</v>
      </c>
      <c r="L98" s="442">
        <f t="shared" si="53"/>
        <v>2050000</v>
      </c>
      <c r="M98" s="442">
        <f t="shared" si="53"/>
        <v>3694000</v>
      </c>
      <c r="N98" s="442">
        <f t="shared" si="53"/>
        <v>0</v>
      </c>
      <c r="O98" s="442">
        <f t="shared" si="53"/>
        <v>0</v>
      </c>
      <c r="P98" s="442">
        <f t="shared" si="53"/>
        <v>18920000</v>
      </c>
      <c r="Q98" s="72"/>
      <c r="R98" s="60">
        <f t="shared" si="25"/>
        <v>0</v>
      </c>
      <c r="S98" s="61"/>
      <c r="T98" s="61"/>
      <c r="U98" s="61"/>
      <c r="V98" s="61"/>
      <c r="W98" s="61"/>
    </row>
    <row r="99" spans="1:23" s="62" customFormat="1" ht="17.45" customHeight="1" x14ac:dyDescent="0.2">
      <c r="A99" s="376" t="s">
        <v>661</v>
      </c>
      <c r="B99" s="376" t="str">
        <f>'[1]PRESUPUESTO 2020'!B123</f>
        <v>Papeleria y útiles de escritorio</v>
      </c>
      <c r="C99" s="443">
        <f>'PRESUPUESTO 2020'!F123</f>
        <v>7050000</v>
      </c>
      <c r="D99" s="443">
        <v>0</v>
      </c>
      <c r="E99" s="443">
        <v>0</v>
      </c>
      <c r="F99" s="443">
        <v>0</v>
      </c>
      <c r="G99" s="443">
        <v>2500000</v>
      </c>
      <c r="H99" s="443">
        <v>0</v>
      </c>
      <c r="I99" s="443">
        <v>0</v>
      </c>
      <c r="J99" s="443">
        <v>2500000</v>
      </c>
      <c r="K99" s="443">
        <v>0</v>
      </c>
      <c r="L99" s="443">
        <v>2050000</v>
      </c>
      <c r="M99" s="443">
        <v>0</v>
      </c>
      <c r="N99" s="443">
        <v>0</v>
      </c>
      <c r="O99" s="443">
        <v>0</v>
      </c>
      <c r="P99" s="434">
        <f t="shared" si="52"/>
        <v>7050000</v>
      </c>
      <c r="Q99" s="72"/>
      <c r="R99" s="60">
        <f t="shared" si="25"/>
        <v>0</v>
      </c>
      <c r="S99" s="61"/>
      <c r="T99" s="61"/>
      <c r="U99" s="61"/>
      <c r="V99" s="61"/>
      <c r="W99" s="61"/>
    </row>
    <row r="100" spans="1:23" s="62" customFormat="1" ht="17.45" customHeight="1" x14ac:dyDescent="0.2">
      <c r="A100" s="376" t="s">
        <v>662</v>
      </c>
      <c r="B100" s="376" t="str">
        <f>'[1]PRESUPUESTO 2020'!B124</f>
        <v>Elementos de aseo y caferería</v>
      </c>
      <c r="C100" s="443">
        <f>'PRESUPUESTO 2020'!F124</f>
        <v>4400000</v>
      </c>
      <c r="D100" s="443">
        <v>0</v>
      </c>
      <c r="E100" s="443">
        <v>0</v>
      </c>
      <c r="F100" s="443">
        <v>0</v>
      </c>
      <c r="G100" s="443"/>
      <c r="H100" s="443">
        <v>0</v>
      </c>
      <c r="I100" s="443">
        <v>2200000</v>
      </c>
      <c r="J100" s="443">
        <v>0</v>
      </c>
      <c r="K100" s="443">
        <v>0</v>
      </c>
      <c r="L100" s="443">
        <v>0</v>
      </c>
      <c r="M100" s="443">
        <v>2200000</v>
      </c>
      <c r="N100" s="443">
        <v>0</v>
      </c>
      <c r="O100" s="443">
        <v>0</v>
      </c>
      <c r="P100" s="434">
        <f t="shared" si="52"/>
        <v>4400000</v>
      </c>
      <c r="Q100" s="72"/>
      <c r="R100" s="60">
        <f t="shared" si="25"/>
        <v>0</v>
      </c>
      <c r="S100" s="61"/>
      <c r="T100" s="61"/>
      <c r="U100" s="61"/>
      <c r="V100" s="61"/>
      <c r="W100" s="61"/>
    </row>
    <row r="101" spans="1:23" s="62" customFormat="1" ht="17.45" customHeight="1" x14ac:dyDescent="0.2">
      <c r="A101" s="376" t="s">
        <v>663</v>
      </c>
      <c r="B101" s="376" t="str">
        <f>'[1]PRESUPUESTO 2020'!B125</f>
        <v>Insumos proyectos productivos</v>
      </c>
      <c r="C101" s="443">
        <f>'PRESUPUESTO 2020'!F125</f>
        <v>0</v>
      </c>
      <c r="D101" s="443">
        <v>0</v>
      </c>
      <c r="E101" s="443">
        <v>0</v>
      </c>
      <c r="F101" s="443">
        <v>0</v>
      </c>
      <c r="G101" s="443">
        <v>0</v>
      </c>
      <c r="H101" s="443">
        <v>0</v>
      </c>
      <c r="I101" s="443">
        <v>0</v>
      </c>
      <c r="J101" s="443">
        <v>0</v>
      </c>
      <c r="K101" s="443">
        <v>0</v>
      </c>
      <c r="L101" s="443">
        <v>0</v>
      </c>
      <c r="M101" s="443">
        <v>0</v>
      </c>
      <c r="N101" s="443">
        <v>0</v>
      </c>
      <c r="O101" s="443">
        <v>0</v>
      </c>
      <c r="P101" s="434">
        <f t="shared" si="52"/>
        <v>0</v>
      </c>
      <c r="Q101" s="72"/>
      <c r="R101" s="60">
        <f t="shared" si="25"/>
        <v>0</v>
      </c>
      <c r="S101" s="61"/>
      <c r="T101" s="61"/>
      <c r="U101" s="61"/>
      <c r="V101" s="61"/>
      <c r="W101" s="61"/>
    </row>
    <row r="102" spans="1:23" s="62" customFormat="1" ht="17.45" customHeight="1" x14ac:dyDescent="0.2">
      <c r="A102" s="376" t="s">
        <v>664</v>
      </c>
      <c r="B102" s="376" t="str">
        <f>'[1]PRESUPUESTO 2020'!B126</f>
        <v xml:space="preserve">Material didáctico (guías - folletos) </v>
      </c>
      <c r="C102" s="443">
        <f>'PRESUPUESTO 2020'!F126</f>
        <v>0</v>
      </c>
      <c r="D102" s="443">
        <v>0</v>
      </c>
      <c r="E102" s="443">
        <v>0</v>
      </c>
      <c r="F102" s="443">
        <v>0</v>
      </c>
      <c r="G102" s="443">
        <v>0</v>
      </c>
      <c r="H102" s="443">
        <v>0</v>
      </c>
      <c r="I102" s="443">
        <v>0</v>
      </c>
      <c r="J102" s="443">
        <v>0</v>
      </c>
      <c r="K102" s="443">
        <v>0</v>
      </c>
      <c r="L102" s="443">
        <v>0</v>
      </c>
      <c r="M102" s="443">
        <v>0</v>
      </c>
      <c r="N102" s="443">
        <v>0</v>
      </c>
      <c r="O102" s="443">
        <v>0</v>
      </c>
      <c r="P102" s="434">
        <f t="shared" si="52"/>
        <v>0</v>
      </c>
      <c r="Q102" s="72"/>
      <c r="R102" s="60">
        <f t="shared" si="25"/>
        <v>0</v>
      </c>
      <c r="S102" s="61"/>
      <c r="T102" s="61"/>
      <c r="U102" s="61"/>
      <c r="V102" s="61"/>
      <c r="W102" s="61"/>
    </row>
    <row r="103" spans="1:23" s="62" customFormat="1" ht="17.45" customHeight="1" x14ac:dyDescent="0.2">
      <c r="A103" s="376" t="s">
        <v>665</v>
      </c>
      <c r="B103" s="376" t="str">
        <f>'[1]PRESUPUESTO 2020'!B127</f>
        <v>Otros</v>
      </c>
      <c r="C103" s="443">
        <f>'PRESUPUESTO 2020'!F127</f>
        <v>7470000</v>
      </c>
      <c r="D103" s="443">
        <v>0</v>
      </c>
      <c r="E103" s="443">
        <v>0</v>
      </c>
      <c r="F103" s="443">
        <v>0</v>
      </c>
      <c r="G103" s="443">
        <v>1494000</v>
      </c>
      <c r="H103" s="443">
        <v>0</v>
      </c>
      <c r="I103" s="443">
        <v>1494000</v>
      </c>
      <c r="J103" s="443">
        <v>0</v>
      </c>
      <c r="K103" s="443">
        <v>2988000</v>
      </c>
      <c r="L103" s="443">
        <v>0</v>
      </c>
      <c r="M103" s="443">
        <v>1494000</v>
      </c>
      <c r="N103" s="443">
        <v>0</v>
      </c>
      <c r="O103" s="443">
        <v>0</v>
      </c>
      <c r="P103" s="434">
        <f t="shared" si="52"/>
        <v>7470000</v>
      </c>
      <c r="Q103" s="72"/>
      <c r="R103" s="60">
        <f t="shared" si="25"/>
        <v>0</v>
      </c>
      <c r="S103" s="61"/>
      <c r="T103" s="61"/>
      <c r="U103" s="61"/>
      <c r="V103" s="61"/>
      <c r="W103" s="61"/>
    </row>
    <row r="104" spans="1:23" s="62" customFormat="1" ht="15.6" customHeight="1" x14ac:dyDescent="0.2">
      <c r="A104" s="349" t="s">
        <v>477</v>
      </c>
      <c r="B104" s="349" t="str">
        <f>'[1]PRESUPUESTO 2020'!B128</f>
        <v>Adquisición de Servicios</v>
      </c>
      <c r="C104" s="446">
        <f>'PRESUPUESTO 2020'!F128</f>
        <v>30238000</v>
      </c>
      <c r="D104" s="446">
        <f>D105+D110+D123+D136+D143</f>
        <v>0</v>
      </c>
      <c r="E104" s="446">
        <f t="shared" ref="E104:P104" si="54">E105+E110+E123+E136+E143</f>
        <v>0</v>
      </c>
      <c r="F104" s="446">
        <f t="shared" si="54"/>
        <v>150000</v>
      </c>
      <c r="G104" s="446">
        <f t="shared" si="54"/>
        <v>9039750</v>
      </c>
      <c r="H104" s="446">
        <f t="shared" si="54"/>
        <v>8399750</v>
      </c>
      <c r="I104" s="446">
        <f t="shared" si="54"/>
        <v>562500</v>
      </c>
      <c r="J104" s="446">
        <f t="shared" si="54"/>
        <v>749750</v>
      </c>
      <c r="K104" s="446">
        <f t="shared" si="54"/>
        <v>5199750</v>
      </c>
      <c r="L104" s="446">
        <f t="shared" si="54"/>
        <v>499750</v>
      </c>
      <c r="M104" s="446">
        <f t="shared" si="54"/>
        <v>749750</v>
      </c>
      <c r="N104" s="446">
        <f t="shared" si="54"/>
        <v>2249750</v>
      </c>
      <c r="O104" s="446">
        <f t="shared" si="54"/>
        <v>0</v>
      </c>
      <c r="P104" s="446" t="e">
        <f t="shared" ca="1" si="54"/>
        <v>#VALUE!</v>
      </c>
      <c r="Q104" s="72"/>
      <c r="R104" s="60" t="e">
        <f t="shared" ca="1" si="25"/>
        <v>#VALUE!</v>
      </c>
      <c r="S104" s="61"/>
      <c r="T104" s="61"/>
      <c r="U104" s="61"/>
      <c r="V104" s="61"/>
      <c r="W104" s="61"/>
    </row>
    <row r="105" spans="1:23" s="62" customFormat="1" ht="16.149999999999999" customHeight="1" x14ac:dyDescent="0.2">
      <c r="A105" s="346" t="s">
        <v>480</v>
      </c>
      <c r="B105" s="346" t="str">
        <f>'[1]PRESUPUESTO 2020'!B129</f>
        <v>Servicios de la construcción</v>
      </c>
      <c r="C105" s="441">
        <f>'PRESUPUESTO 2020'!F129</f>
        <v>7900000</v>
      </c>
      <c r="D105" s="441">
        <f>D106+D107+D108+D109</f>
        <v>0</v>
      </c>
      <c r="E105" s="441">
        <f t="shared" ref="E105:P105" si="55">E106+E107+E108+E109</f>
        <v>0</v>
      </c>
      <c r="F105" s="441">
        <f t="shared" si="55"/>
        <v>0</v>
      </c>
      <c r="G105" s="441">
        <f t="shared" si="55"/>
        <v>500000</v>
      </c>
      <c r="H105" s="441">
        <f t="shared" si="55"/>
        <v>6150000</v>
      </c>
      <c r="I105" s="441">
        <f t="shared" si="55"/>
        <v>250000</v>
      </c>
      <c r="J105" s="441">
        <f t="shared" si="55"/>
        <v>0</v>
      </c>
      <c r="K105" s="441">
        <f t="shared" si="55"/>
        <v>500000</v>
      </c>
      <c r="L105" s="441">
        <f t="shared" si="55"/>
        <v>0</v>
      </c>
      <c r="M105" s="441">
        <f t="shared" si="55"/>
        <v>250000</v>
      </c>
      <c r="N105" s="441">
        <f t="shared" si="55"/>
        <v>250000</v>
      </c>
      <c r="O105" s="441">
        <f t="shared" si="55"/>
        <v>0</v>
      </c>
      <c r="P105" s="441">
        <f t="shared" si="55"/>
        <v>7900000</v>
      </c>
      <c r="Q105" s="72"/>
      <c r="R105" s="60">
        <f t="shared" si="25"/>
        <v>0</v>
      </c>
      <c r="S105" s="61"/>
      <c r="T105" s="61"/>
      <c r="U105" s="61"/>
      <c r="V105" s="61"/>
      <c r="W105" s="61"/>
    </row>
    <row r="106" spans="1:23" s="62" customFormat="1" ht="15.6" customHeight="1" x14ac:dyDescent="0.2">
      <c r="A106" s="379" t="s">
        <v>596</v>
      </c>
      <c r="B106" s="379" t="str">
        <f>'[1]PRESUPUESTO 2020'!B130</f>
        <v>mantenimiento instalacines electricas</v>
      </c>
      <c r="C106" s="444">
        <f>'PRESUPUESTO 2020'!F130</f>
        <v>1000000</v>
      </c>
      <c r="D106" s="444">
        <v>0</v>
      </c>
      <c r="E106" s="444">
        <v>0</v>
      </c>
      <c r="F106" s="444">
        <v>0</v>
      </c>
      <c r="G106" s="444">
        <v>250000</v>
      </c>
      <c r="H106" s="444">
        <v>250000</v>
      </c>
      <c r="I106" s="444">
        <v>0</v>
      </c>
      <c r="J106" s="444">
        <v>0</v>
      </c>
      <c r="K106" s="444">
        <v>250000</v>
      </c>
      <c r="L106" s="444">
        <v>0</v>
      </c>
      <c r="M106" s="444">
        <v>250000</v>
      </c>
      <c r="N106" s="444">
        <v>0</v>
      </c>
      <c r="O106" s="444">
        <v>0</v>
      </c>
      <c r="P106" s="434">
        <f t="shared" ref="P106:P109" si="56">SUM(D106:O106)</f>
        <v>1000000</v>
      </c>
      <c r="Q106" s="72"/>
      <c r="R106" s="60">
        <f t="shared" si="25"/>
        <v>0</v>
      </c>
      <c r="S106" s="61"/>
      <c r="T106" s="61"/>
      <c r="U106" s="61"/>
      <c r="V106" s="61"/>
      <c r="W106" s="61"/>
    </row>
    <row r="107" spans="1:23" s="62" customFormat="1" ht="17.45" customHeight="1" x14ac:dyDescent="0.2">
      <c r="A107" s="379" t="s">
        <v>597</v>
      </c>
      <c r="B107" s="379" t="str">
        <f>'[1]PRESUPUESTO 2020'!B131</f>
        <v>mantenimiento instalaciones hidrosanitarias</v>
      </c>
      <c r="C107" s="444">
        <f>'PRESUPUESTO 2020'!F131</f>
        <v>1000000</v>
      </c>
      <c r="D107" s="444">
        <v>0</v>
      </c>
      <c r="E107" s="444">
        <v>0</v>
      </c>
      <c r="F107" s="444">
        <v>0</v>
      </c>
      <c r="G107" s="444">
        <v>250000</v>
      </c>
      <c r="H107" s="444">
        <v>0</v>
      </c>
      <c r="I107" s="444">
        <v>250000</v>
      </c>
      <c r="J107" s="444">
        <v>0</v>
      </c>
      <c r="K107" s="444">
        <v>250000</v>
      </c>
      <c r="L107" s="444">
        <v>0</v>
      </c>
      <c r="M107" s="444">
        <v>0</v>
      </c>
      <c r="N107" s="444">
        <v>250000</v>
      </c>
      <c r="O107" s="444">
        <v>0</v>
      </c>
      <c r="P107" s="434">
        <f t="shared" si="56"/>
        <v>1000000</v>
      </c>
      <c r="Q107" s="72"/>
      <c r="R107" s="60">
        <f t="shared" si="25"/>
        <v>0</v>
      </c>
      <c r="S107" s="61"/>
      <c r="T107" s="61"/>
      <c r="U107" s="61"/>
      <c r="V107" s="61"/>
      <c r="W107" s="61"/>
    </row>
    <row r="108" spans="1:23" s="62" customFormat="1" ht="24" customHeight="1" x14ac:dyDescent="0.2">
      <c r="A108" s="379" t="s">
        <v>600</v>
      </c>
      <c r="B108" s="379" t="str">
        <f>'[1]PRESUPUESTO 2020'!B132</f>
        <v>Construcción ampliación y adecuación de infraestructura educativa</v>
      </c>
      <c r="C108" s="444">
        <f>'PRESUPUESTO 2020'!F132</f>
        <v>0</v>
      </c>
      <c r="D108" s="444">
        <v>0</v>
      </c>
      <c r="E108" s="444">
        <v>0</v>
      </c>
      <c r="F108" s="444">
        <v>0</v>
      </c>
      <c r="G108" s="444">
        <v>0</v>
      </c>
      <c r="H108" s="444">
        <v>0</v>
      </c>
      <c r="I108" s="444">
        <v>0</v>
      </c>
      <c r="J108" s="444">
        <v>0</v>
      </c>
      <c r="K108" s="444">
        <v>0</v>
      </c>
      <c r="L108" s="444">
        <v>0</v>
      </c>
      <c r="M108" s="444">
        <v>0</v>
      </c>
      <c r="N108" s="444">
        <v>0</v>
      </c>
      <c r="O108" s="444">
        <v>0</v>
      </c>
      <c r="P108" s="434">
        <f t="shared" si="56"/>
        <v>0</v>
      </c>
      <c r="Q108" s="72"/>
      <c r="R108" s="60">
        <f t="shared" si="25"/>
        <v>0</v>
      </c>
      <c r="S108" s="61"/>
      <c r="T108" s="61"/>
      <c r="U108" s="61"/>
      <c r="V108" s="61"/>
      <c r="W108" s="61"/>
    </row>
    <row r="109" spans="1:23" s="62" customFormat="1" ht="22.15" customHeight="1" x14ac:dyDescent="0.2">
      <c r="A109" s="379" t="s">
        <v>601</v>
      </c>
      <c r="B109" s="379" t="str">
        <f>'[1]PRESUPUESTO 2020'!B133</f>
        <v>Mantenimiento de insfraestructura educativa</v>
      </c>
      <c r="C109" s="444">
        <f>'PRESUPUESTO 2020'!F133</f>
        <v>5900000</v>
      </c>
      <c r="D109" s="444">
        <v>0</v>
      </c>
      <c r="E109" s="444">
        <v>0</v>
      </c>
      <c r="F109" s="444">
        <v>0</v>
      </c>
      <c r="G109" s="444">
        <v>0</v>
      </c>
      <c r="H109" s="444">
        <v>5900000</v>
      </c>
      <c r="I109" s="444">
        <v>0</v>
      </c>
      <c r="J109" s="444">
        <v>0</v>
      </c>
      <c r="K109" s="444">
        <v>0</v>
      </c>
      <c r="L109" s="444">
        <v>0</v>
      </c>
      <c r="M109" s="444">
        <v>0</v>
      </c>
      <c r="N109" s="444">
        <v>0</v>
      </c>
      <c r="O109" s="444">
        <v>0</v>
      </c>
      <c r="P109" s="434">
        <f t="shared" si="56"/>
        <v>5900000</v>
      </c>
      <c r="Q109" s="72"/>
      <c r="R109" s="60">
        <f t="shared" si="25"/>
        <v>0</v>
      </c>
      <c r="S109" s="61"/>
      <c r="T109" s="61"/>
      <c r="U109" s="61"/>
      <c r="V109" s="61"/>
      <c r="W109" s="61"/>
    </row>
    <row r="110" spans="1:23" s="62" customFormat="1" ht="43.9" customHeight="1" x14ac:dyDescent="0.2">
      <c r="A110" s="346" t="s">
        <v>483</v>
      </c>
      <c r="B110" s="346" t="str">
        <f>'[1]PRESUPUESTO 2020'!B134</f>
        <v xml:space="preserve"> Servicios de alojamiento; servicios de suministro de comidas y bebidas; servicios de transporte, y servicios de distribución, de electricidad, gas y agua.</v>
      </c>
      <c r="C110" s="441">
        <f>'PRESUPUESTO 2020'!F134</f>
        <v>4140000</v>
      </c>
      <c r="D110" s="441">
        <f>D111+D117+D120</f>
        <v>0</v>
      </c>
      <c r="E110" s="441">
        <f t="shared" ref="E110:P110" si="57">E111+E117+E120</f>
        <v>0</v>
      </c>
      <c r="F110" s="441">
        <f t="shared" si="57"/>
        <v>150000</v>
      </c>
      <c r="G110" s="441">
        <f t="shared" si="57"/>
        <v>1152500</v>
      </c>
      <c r="H110" s="441">
        <f t="shared" si="57"/>
        <v>462500</v>
      </c>
      <c r="I110" s="441">
        <f t="shared" si="57"/>
        <v>312500</v>
      </c>
      <c r="J110" s="441">
        <f t="shared" si="57"/>
        <v>462500</v>
      </c>
      <c r="K110" s="441">
        <f t="shared" si="57"/>
        <v>312500</v>
      </c>
      <c r="L110" s="441">
        <f t="shared" si="57"/>
        <v>462500</v>
      </c>
      <c r="M110" s="441">
        <f t="shared" si="57"/>
        <v>362500</v>
      </c>
      <c r="N110" s="441">
        <f t="shared" si="57"/>
        <v>462500</v>
      </c>
      <c r="O110" s="441">
        <f t="shared" si="57"/>
        <v>0</v>
      </c>
      <c r="P110" s="441">
        <f t="shared" si="57"/>
        <v>4140000</v>
      </c>
      <c r="Q110" s="72"/>
      <c r="R110" s="60">
        <f t="shared" si="25"/>
        <v>0</v>
      </c>
      <c r="S110" s="61"/>
      <c r="T110" s="61"/>
      <c r="U110" s="61"/>
      <c r="V110" s="61"/>
      <c r="W110" s="61"/>
    </row>
    <row r="111" spans="1:23" s="62" customFormat="1" ht="15.6" customHeight="1" x14ac:dyDescent="0.2">
      <c r="A111" s="348" t="s">
        <v>587</v>
      </c>
      <c r="B111" s="348" t="str">
        <f>'[1]PRESUPUESTO 2020'!B135</f>
        <v>servicios publicos</v>
      </c>
      <c r="C111" s="451">
        <f>'PRESUPUESTO 2020'!F135</f>
        <v>3340000</v>
      </c>
      <c r="D111" s="451">
        <f>D112+D113+D114+D115+D116</f>
        <v>0</v>
      </c>
      <c r="E111" s="451">
        <f t="shared" ref="E111:P111" si="58">E112+E113+E114+E115+E116</f>
        <v>0</v>
      </c>
      <c r="F111" s="451">
        <f t="shared" si="58"/>
        <v>0</v>
      </c>
      <c r="G111" s="451">
        <f t="shared" si="58"/>
        <v>1152500</v>
      </c>
      <c r="H111" s="451">
        <f t="shared" si="58"/>
        <v>312500</v>
      </c>
      <c r="I111" s="451">
        <f t="shared" si="58"/>
        <v>312500</v>
      </c>
      <c r="J111" s="451">
        <f t="shared" si="58"/>
        <v>312500</v>
      </c>
      <c r="K111" s="451">
        <f t="shared" si="58"/>
        <v>312500</v>
      </c>
      <c r="L111" s="451">
        <f t="shared" si="58"/>
        <v>312500</v>
      </c>
      <c r="M111" s="451">
        <f t="shared" si="58"/>
        <v>312500</v>
      </c>
      <c r="N111" s="451">
        <f t="shared" si="58"/>
        <v>312500</v>
      </c>
      <c r="O111" s="451">
        <f t="shared" si="58"/>
        <v>0</v>
      </c>
      <c r="P111" s="451">
        <f t="shared" si="58"/>
        <v>3340000</v>
      </c>
      <c r="Q111" s="72"/>
      <c r="R111" s="60">
        <f t="shared" si="25"/>
        <v>0</v>
      </c>
      <c r="S111" s="61"/>
      <c r="T111" s="61"/>
      <c r="U111" s="61"/>
      <c r="V111" s="61"/>
      <c r="W111" s="61"/>
    </row>
    <row r="112" spans="1:23" s="62" customFormat="1" ht="15.6" customHeight="1" x14ac:dyDescent="0.2">
      <c r="A112" s="379" t="s">
        <v>630</v>
      </c>
      <c r="B112" s="379" t="str">
        <f>'[1]PRESUPUESTO 2020'!B136</f>
        <v>Energia</v>
      </c>
      <c r="C112" s="444">
        <f>'PRESUPUESTO 2020'!F136</f>
        <v>0</v>
      </c>
      <c r="D112" s="444">
        <v>0</v>
      </c>
      <c r="E112" s="444">
        <v>0</v>
      </c>
      <c r="F112" s="444">
        <v>0</v>
      </c>
      <c r="G112" s="444">
        <v>0</v>
      </c>
      <c r="H112" s="444">
        <v>0</v>
      </c>
      <c r="I112" s="444">
        <v>0</v>
      </c>
      <c r="J112" s="444">
        <v>0</v>
      </c>
      <c r="K112" s="444">
        <v>0</v>
      </c>
      <c r="L112" s="444">
        <v>0</v>
      </c>
      <c r="M112" s="444">
        <v>0</v>
      </c>
      <c r="N112" s="444">
        <v>0</v>
      </c>
      <c r="O112" s="444">
        <v>0</v>
      </c>
      <c r="P112" s="434">
        <f t="shared" ref="P112:P122" si="59">SUM(D112:O112)</f>
        <v>0</v>
      </c>
      <c r="Q112" s="72"/>
      <c r="R112" s="60">
        <f t="shared" si="25"/>
        <v>0</v>
      </c>
      <c r="S112" s="61"/>
      <c r="T112" s="61"/>
      <c r="U112" s="61"/>
      <c r="V112" s="61"/>
      <c r="W112" s="61"/>
    </row>
    <row r="113" spans="1:23" s="62" customFormat="1" ht="15.6" customHeight="1" x14ac:dyDescent="0.2">
      <c r="A113" s="379" t="s">
        <v>631</v>
      </c>
      <c r="B113" s="379" t="str">
        <f>'[1]PRESUPUESTO 2020'!B137</f>
        <v>Telecomunicaciones</v>
      </c>
      <c r="C113" s="444">
        <f>'PRESUPUESTO 2020'!F137</f>
        <v>840000</v>
      </c>
      <c r="D113" s="444">
        <v>0</v>
      </c>
      <c r="E113" s="444">
        <v>0</v>
      </c>
      <c r="F113" s="444">
        <v>0</v>
      </c>
      <c r="G113" s="444">
        <v>840000</v>
      </c>
      <c r="H113" s="444">
        <v>0</v>
      </c>
      <c r="I113" s="444">
        <v>0</v>
      </c>
      <c r="J113" s="444">
        <v>0</v>
      </c>
      <c r="K113" s="444">
        <v>0</v>
      </c>
      <c r="L113" s="444">
        <v>0</v>
      </c>
      <c r="M113" s="444">
        <v>0</v>
      </c>
      <c r="N113" s="444">
        <v>0</v>
      </c>
      <c r="O113" s="444">
        <v>0</v>
      </c>
      <c r="P113" s="434">
        <f t="shared" si="59"/>
        <v>840000</v>
      </c>
      <c r="Q113" s="72"/>
      <c r="R113" s="60">
        <f t="shared" si="25"/>
        <v>0</v>
      </c>
      <c r="S113" s="61"/>
      <c r="T113" s="61"/>
      <c r="U113" s="61"/>
      <c r="V113" s="61"/>
      <c r="W113" s="61"/>
    </row>
    <row r="114" spans="1:23" s="62" customFormat="1" ht="15.6" customHeight="1" x14ac:dyDescent="0.2">
      <c r="A114" s="379" t="s">
        <v>632</v>
      </c>
      <c r="B114" s="379" t="str">
        <f>'[1]PRESUPUESTO 2020'!B138</f>
        <v>Acueducto, Alcantarillado y Aseo</v>
      </c>
      <c r="C114" s="444">
        <f>'PRESUPUESTO 2020'!F138</f>
        <v>0</v>
      </c>
      <c r="D114" s="444">
        <v>0</v>
      </c>
      <c r="E114" s="444">
        <v>0</v>
      </c>
      <c r="F114" s="444">
        <v>0</v>
      </c>
      <c r="G114" s="444">
        <v>0</v>
      </c>
      <c r="H114" s="444">
        <v>0</v>
      </c>
      <c r="I114" s="444">
        <v>0</v>
      </c>
      <c r="J114" s="444">
        <v>0</v>
      </c>
      <c r="K114" s="444">
        <v>0</v>
      </c>
      <c r="L114" s="444">
        <v>0</v>
      </c>
      <c r="M114" s="444">
        <v>0</v>
      </c>
      <c r="N114" s="444">
        <v>0</v>
      </c>
      <c r="O114" s="444">
        <v>0</v>
      </c>
      <c r="P114" s="434">
        <f t="shared" si="59"/>
        <v>0</v>
      </c>
      <c r="Q114" s="72"/>
      <c r="R114" s="60">
        <f t="shared" si="25"/>
        <v>0</v>
      </c>
      <c r="S114" s="61"/>
      <c r="T114" s="61"/>
      <c r="U114" s="61"/>
      <c r="V114" s="61"/>
      <c r="W114" s="61"/>
    </row>
    <row r="115" spans="1:23" s="62" customFormat="1" ht="15.6" customHeight="1" x14ac:dyDescent="0.2">
      <c r="A115" s="379" t="s">
        <v>633</v>
      </c>
      <c r="B115" s="379" t="str">
        <f>'[1]PRESUPUESTO 2020'!B139</f>
        <v>Gas Natural</v>
      </c>
      <c r="C115" s="444">
        <f>'PRESUPUESTO 2020'!F139</f>
        <v>0</v>
      </c>
      <c r="D115" s="444">
        <v>0</v>
      </c>
      <c r="E115" s="444">
        <v>0</v>
      </c>
      <c r="F115" s="444">
        <v>0</v>
      </c>
      <c r="G115" s="444">
        <v>0</v>
      </c>
      <c r="H115" s="444">
        <v>0</v>
      </c>
      <c r="I115" s="444">
        <v>0</v>
      </c>
      <c r="J115" s="444">
        <v>0</v>
      </c>
      <c r="K115" s="444">
        <v>0</v>
      </c>
      <c r="L115" s="444">
        <v>0</v>
      </c>
      <c r="M115" s="444">
        <v>0</v>
      </c>
      <c r="N115" s="444">
        <v>0</v>
      </c>
      <c r="O115" s="444">
        <v>0</v>
      </c>
      <c r="P115" s="434">
        <f t="shared" si="59"/>
        <v>0</v>
      </c>
      <c r="Q115" s="72"/>
      <c r="R115" s="60">
        <f t="shared" si="25"/>
        <v>0</v>
      </c>
      <c r="S115" s="61"/>
      <c r="T115" s="61"/>
      <c r="U115" s="61"/>
      <c r="V115" s="61"/>
      <c r="W115" s="61"/>
    </row>
    <row r="116" spans="1:23" s="62" customFormat="1" ht="15.6" customHeight="1" x14ac:dyDescent="0.2">
      <c r="A116" s="379" t="s">
        <v>634</v>
      </c>
      <c r="B116" s="379" t="str">
        <f>'[1]PRESUPUESTO 2020'!B140</f>
        <v>Otros Servicios Publicos</v>
      </c>
      <c r="C116" s="444">
        <f>'PRESUPUESTO 2020'!F140</f>
        <v>2500000</v>
      </c>
      <c r="D116" s="444">
        <v>0</v>
      </c>
      <c r="E116" s="444">
        <v>0</v>
      </c>
      <c r="F116" s="444">
        <v>0</v>
      </c>
      <c r="G116" s="444">
        <v>312500</v>
      </c>
      <c r="H116" s="444">
        <v>312500</v>
      </c>
      <c r="I116" s="444">
        <v>312500</v>
      </c>
      <c r="J116" s="444">
        <v>312500</v>
      </c>
      <c r="K116" s="444">
        <v>312500</v>
      </c>
      <c r="L116" s="444">
        <v>312500</v>
      </c>
      <c r="M116" s="444">
        <v>312500</v>
      </c>
      <c r="N116" s="444">
        <v>312500</v>
      </c>
      <c r="O116" s="444">
        <v>0</v>
      </c>
      <c r="P116" s="434">
        <f t="shared" si="59"/>
        <v>2500000</v>
      </c>
      <c r="Q116" s="72"/>
      <c r="R116" s="60">
        <f t="shared" si="25"/>
        <v>0</v>
      </c>
      <c r="S116" s="61"/>
      <c r="T116" s="61"/>
      <c r="U116" s="61"/>
      <c r="V116" s="61"/>
      <c r="W116" s="61"/>
    </row>
    <row r="117" spans="1:23" s="62" customFormat="1" ht="12" customHeight="1" x14ac:dyDescent="0.2">
      <c r="A117" s="352" t="s">
        <v>588</v>
      </c>
      <c r="B117" s="352" t="str">
        <f>'[1]PRESUPUESTO 2020'!B141</f>
        <v xml:space="preserve">comunicación y transporte </v>
      </c>
      <c r="C117" s="452">
        <f>'PRESUPUESTO 2020'!F141</f>
        <v>800000</v>
      </c>
      <c r="D117" s="452">
        <f>D118+D119</f>
        <v>0</v>
      </c>
      <c r="E117" s="452">
        <f t="shared" ref="E117:P117" si="60">E118+E119</f>
        <v>0</v>
      </c>
      <c r="F117" s="452">
        <f t="shared" si="60"/>
        <v>150000</v>
      </c>
      <c r="G117" s="452">
        <f t="shared" si="60"/>
        <v>0</v>
      </c>
      <c r="H117" s="452">
        <f t="shared" si="60"/>
        <v>150000</v>
      </c>
      <c r="I117" s="452">
        <f t="shared" si="60"/>
        <v>0</v>
      </c>
      <c r="J117" s="452">
        <f t="shared" si="60"/>
        <v>150000</v>
      </c>
      <c r="K117" s="452">
        <f t="shared" si="60"/>
        <v>0</v>
      </c>
      <c r="L117" s="452">
        <f t="shared" si="60"/>
        <v>150000</v>
      </c>
      <c r="M117" s="452">
        <f t="shared" si="60"/>
        <v>50000</v>
      </c>
      <c r="N117" s="452">
        <f t="shared" si="60"/>
        <v>150000</v>
      </c>
      <c r="O117" s="452">
        <f t="shared" si="60"/>
        <v>0</v>
      </c>
      <c r="P117" s="452">
        <f t="shared" si="60"/>
        <v>800000</v>
      </c>
      <c r="Q117" s="72"/>
      <c r="R117" s="60">
        <f t="shared" si="25"/>
        <v>0</v>
      </c>
      <c r="S117" s="61"/>
      <c r="T117" s="61"/>
      <c r="U117" s="61"/>
      <c r="V117" s="61"/>
      <c r="W117" s="61"/>
    </row>
    <row r="118" spans="1:23" s="62" customFormat="1" ht="16.149999999999999" customHeight="1" x14ac:dyDescent="0.2">
      <c r="A118" s="350" t="s">
        <v>620</v>
      </c>
      <c r="B118" s="350" t="str">
        <f>'[1]PRESUPUESTO 2020'!B142</f>
        <v>mensajeria</v>
      </c>
      <c r="C118" s="450">
        <f>'PRESUPUESTO 2020'!F142</f>
        <v>300000</v>
      </c>
      <c r="D118" s="450">
        <v>0</v>
      </c>
      <c r="E118" s="450">
        <v>0</v>
      </c>
      <c r="F118" s="450">
        <v>50000</v>
      </c>
      <c r="G118" s="450">
        <v>0</v>
      </c>
      <c r="H118" s="450">
        <v>50000</v>
      </c>
      <c r="I118" s="450">
        <v>0</v>
      </c>
      <c r="J118" s="450">
        <v>50000</v>
      </c>
      <c r="K118" s="450">
        <v>0</v>
      </c>
      <c r="L118" s="450">
        <v>50000</v>
      </c>
      <c r="M118" s="450">
        <v>50000</v>
      </c>
      <c r="N118" s="450">
        <v>50000</v>
      </c>
      <c r="O118" s="450">
        <v>0</v>
      </c>
      <c r="P118" s="434">
        <f t="shared" si="59"/>
        <v>300000</v>
      </c>
      <c r="Q118" s="72"/>
      <c r="R118" s="60">
        <f t="shared" si="25"/>
        <v>0</v>
      </c>
      <c r="S118" s="61"/>
      <c r="T118" s="61"/>
      <c r="U118" s="61"/>
      <c r="V118" s="61"/>
      <c r="W118" s="61"/>
    </row>
    <row r="119" spans="1:23" s="62" customFormat="1" ht="16.149999999999999" customHeight="1" x14ac:dyDescent="0.2">
      <c r="A119" s="350" t="s">
        <v>621</v>
      </c>
      <c r="B119" s="350" t="str">
        <f>'[1]PRESUPUESTO 2020'!B143</f>
        <v xml:space="preserve"> empaques y acarreos</v>
      </c>
      <c r="C119" s="450">
        <f>'PRESUPUESTO 2020'!F143</f>
        <v>500000</v>
      </c>
      <c r="D119" s="450">
        <v>0</v>
      </c>
      <c r="E119" s="450">
        <v>0</v>
      </c>
      <c r="F119" s="450">
        <v>100000</v>
      </c>
      <c r="G119" s="450">
        <v>0</v>
      </c>
      <c r="H119" s="450">
        <v>100000</v>
      </c>
      <c r="I119" s="450">
        <v>0</v>
      </c>
      <c r="J119" s="450">
        <v>100000</v>
      </c>
      <c r="K119" s="450">
        <v>0</v>
      </c>
      <c r="L119" s="450">
        <v>100000</v>
      </c>
      <c r="M119" s="450">
        <v>0</v>
      </c>
      <c r="N119" s="450">
        <v>100000</v>
      </c>
      <c r="O119" s="450">
        <v>0</v>
      </c>
      <c r="P119" s="434">
        <f t="shared" si="59"/>
        <v>500000</v>
      </c>
      <c r="Q119" s="72"/>
      <c r="R119" s="60">
        <f t="shared" si="25"/>
        <v>0</v>
      </c>
      <c r="S119" s="61"/>
      <c r="T119" s="61"/>
      <c r="U119" s="61"/>
      <c r="V119" s="61"/>
      <c r="W119" s="61"/>
    </row>
    <row r="120" spans="1:23" s="62" customFormat="1" ht="12" customHeight="1" x14ac:dyDescent="0.2">
      <c r="A120" s="352" t="s">
        <v>589</v>
      </c>
      <c r="B120" s="352" t="str">
        <f>'[1]PRESUPUESTO 2020'!B144</f>
        <v>viticos y gastos de viaje - hospedaje</v>
      </c>
      <c r="C120" s="452">
        <f>'PRESUPUESTO 2020'!F144</f>
        <v>0</v>
      </c>
      <c r="D120" s="452">
        <f>D121+D122</f>
        <v>0</v>
      </c>
      <c r="E120" s="452">
        <f t="shared" ref="E120:P120" si="61">E121+E122</f>
        <v>0</v>
      </c>
      <c r="F120" s="452">
        <f t="shared" si="61"/>
        <v>0</v>
      </c>
      <c r="G120" s="452">
        <f t="shared" si="61"/>
        <v>0</v>
      </c>
      <c r="H120" s="452">
        <f t="shared" si="61"/>
        <v>0</v>
      </c>
      <c r="I120" s="450">
        <v>0</v>
      </c>
      <c r="J120" s="452">
        <f t="shared" si="61"/>
        <v>0</v>
      </c>
      <c r="K120" s="452">
        <f t="shared" si="61"/>
        <v>0</v>
      </c>
      <c r="L120" s="452">
        <f t="shared" si="61"/>
        <v>0</v>
      </c>
      <c r="M120" s="452">
        <f t="shared" si="61"/>
        <v>0</v>
      </c>
      <c r="N120" s="452">
        <f t="shared" si="61"/>
        <v>0</v>
      </c>
      <c r="O120" s="452">
        <f t="shared" si="61"/>
        <v>0</v>
      </c>
      <c r="P120" s="452">
        <f t="shared" si="61"/>
        <v>0</v>
      </c>
      <c r="Q120" s="72"/>
      <c r="R120" s="60">
        <f t="shared" si="25"/>
        <v>0</v>
      </c>
      <c r="S120" s="61"/>
      <c r="T120" s="61"/>
      <c r="U120" s="61"/>
      <c r="V120" s="61"/>
      <c r="W120" s="61"/>
    </row>
    <row r="121" spans="1:23" s="62" customFormat="1" ht="14.45" customHeight="1" x14ac:dyDescent="0.2">
      <c r="A121" s="350" t="s">
        <v>623</v>
      </c>
      <c r="B121" s="350" t="str">
        <f>'[1]PRESUPUESTO 2020'!B145</f>
        <v>hospedaje</v>
      </c>
      <c r="C121" s="450">
        <f>'PRESUPUESTO 2020'!F145</f>
        <v>0</v>
      </c>
      <c r="D121" s="450">
        <v>0</v>
      </c>
      <c r="E121" s="450">
        <v>0</v>
      </c>
      <c r="F121" s="450">
        <v>0</v>
      </c>
      <c r="G121" s="450">
        <v>0</v>
      </c>
      <c r="H121" s="450">
        <v>0</v>
      </c>
      <c r="I121" s="450">
        <v>0</v>
      </c>
      <c r="J121" s="450">
        <v>0</v>
      </c>
      <c r="K121" s="450">
        <v>0</v>
      </c>
      <c r="L121" s="450">
        <v>0</v>
      </c>
      <c r="M121" s="450">
        <v>0</v>
      </c>
      <c r="N121" s="450">
        <v>0</v>
      </c>
      <c r="O121" s="450">
        <v>0</v>
      </c>
      <c r="P121" s="434">
        <f t="shared" si="59"/>
        <v>0</v>
      </c>
      <c r="Q121" s="72"/>
      <c r="R121" s="60">
        <f t="shared" si="25"/>
        <v>0</v>
      </c>
      <c r="S121" s="61"/>
      <c r="T121" s="61"/>
      <c r="U121" s="61"/>
      <c r="V121" s="61"/>
      <c r="W121" s="61"/>
    </row>
    <row r="122" spans="1:23" s="62" customFormat="1" ht="14.45" customHeight="1" x14ac:dyDescent="0.2">
      <c r="A122" s="350" t="s">
        <v>625</v>
      </c>
      <c r="B122" s="350" t="str">
        <f>'[1]PRESUPUESTO 2020'!B146</f>
        <v>manutención</v>
      </c>
      <c r="C122" s="450">
        <f>'PRESUPUESTO 2020'!F146</f>
        <v>0</v>
      </c>
      <c r="D122" s="450">
        <v>0</v>
      </c>
      <c r="E122" s="450">
        <v>0</v>
      </c>
      <c r="F122" s="450">
        <v>0</v>
      </c>
      <c r="G122" s="450">
        <v>0</v>
      </c>
      <c r="H122" s="450">
        <v>0</v>
      </c>
      <c r="I122" s="450">
        <v>0</v>
      </c>
      <c r="J122" s="450">
        <v>0</v>
      </c>
      <c r="K122" s="450">
        <v>0</v>
      </c>
      <c r="L122" s="450">
        <v>0</v>
      </c>
      <c r="M122" s="450">
        <v>0</v>
      </c>
      <c r="N122" s="450">
        <v>0</v>
      </c>
      <c r="O122" s="450">
        <v>0</v>
      </c>
      <c r="P122" s="434">
        <f t="shared" si="59"/>
        <v>0</v>
      </c>
      <c r="Q122" s="72"/>
      <c r="R122" s="60">
        <f t="shared" si="25"/>
        <v>0</v>
      </c>
      <c r="S122" s="61"/>
      <c r="T122" s="61"/>
      <c r="U122" s="61"/>
      <c r="V122" s="61"/>
      <c r="W122" s="61"/>
    </row>
    <row r="123" spans="1:23" s="62" customFormat="1" ht="12" customHeight="1" x14ac:dyDescent="0.2">
      <c r="A123" s="346" t="s">
        <v>486</v>
      </c>
      <c r="B123" s="346" t="str">
        <f>'[1]PRESUPUESTO 2020'!B147</f>
        <v>Servicios financieros y servicios conexos, servicios inmobiliarios y servicios de leasing</v>
      </c>
      <c r="C123" s="441">
        <f>'PRESUPUESTO 2020'!F147</f>
        <v>8798000</v>
      </c>
      <c r="D123" s="441">
        <f>D124+D128+D132</f>
        <v>0</v>
      </c>
      <c r="E123" s="441">
        <f t="shared" ref="E123:P123" si="62">E124+E128+E132</f>
        <v>0</v>
      </c>
      <c r="F123" s="441">
        <f t="shared" si="62"/>
        <v>0</v>
      </c>
      <c r="G123" s="441">
        <f t="shared" si="62"/>
        <v>7037250</v>
      </c>
      <c r="H123" s="441">
        <f t="shared" si="62"/>
        <v>37250</v>
      </c>
      <c r="I123" s="450">
        <v>0</v>
      </c>
      <c r="J123" s="441">
        <f t="shared" si="62"/>
        <v>37250</v>
      </c>
      <c r="K123" s="441">
        <f t="shared" si="62"/>
        <v>37250</v>
      </c>
      <c r="L123" s="441">
        <f t="shared" si="62"/>
        <v>37250</v>
      </c>
      <c r="M123" s="441">
        <f t="shared" si="62"/>
        <v>37250</v>
      </c>
      <c r="N123" s="441">
        <f t="shared" si="62"/>
        <v>1537250</v>
      </c>
      <c r="O123" s="441">
        <f t="shared" si="62"/>
        <v>0</v>
      </c>
      <c r="P123" s="441">
        <f t="shared" si="62"/>
        <v>8798000</v>
      </c>
      <c r="Q123" s="72"/>
      <c r="R123" s="60">
        <f t="shared" si="25"/>
        <v>0</v>
      </c>
      <c r="S123" s="61"/>
      <c r="T123" s="61"/>
      <c r="U123" s="61"/>
      <c r="V123" s="61"/>
      <c r="W123" s="61"/>
    </row>
    <row r="124" spans="1:23" s="62" customFormat="1" ht="12" customHeight="1" x14ac:dyDescent="0.2">
      <c r="A124" s="348" t="s">
        <v>571</v>
      </c>
      <c r="B124" s="348" t="str">
        <f>'[1]PRESUPUESTO 2020'!B148</f>
        <v>seguros</v>
      </c>
      <c r="C124" s="451">
        <f>'PRESUPUESTO 2020'!F148</f>
        <v>5500000</v>
      </c>
      <c r="D124" s="451">
        <f>D125+D126+D127</f>
        <v>0</v>
      </c>
      <c r="E124" s="451">
        <f t="shared" ref="E124:P124" si="63">E125+E126+E127</f>
        <v>0</v>
      </c>
      <c r="F124" s="451">
        <f t="shared" si="63"/>
        <v>0</v>
      </c>
      <c r="G124" s="451">
        <f t="shared" si="63"/>
        <v>5500000</v>
      </c>
      <c r="H124" s="451">
        <f t="shared" si="63"/>
        <v>0</v>
      </c>
      <c r="I124" s="450">
        <v>0</v>
      </c>
      <c r="J124" s="451">
        <f t="shared" si="63"/>
        <v>0</v>
      </c>
      <c r="K124" s="451">
        <f t="shared" si="63"/>
        <v>0</v>
      </c>
      <c r="L124" s="451">
        <f t="shared" si="63"/>
        <v>0</v>
      </c>
      <c r="M124" s="451">
        <f t="shared" si="63"/>
        <v>0</v>
      </c>
      <c r="N124" s="451">
        <f t="shared" si="63"/>
        <v>0</v>
      </c>
      <c r="O124" s="451">
        <f t="shared" si="63"/>
        <v>0</v>
      </c>
      <c r="P124" s="451">
        <f t="shared" si="63"/>
        <v>5500000</v>
      </c>
      <c r="Q124" s="72"/>
      <c r="R124" s="60">
        <f t="shared" si="25"/>
        <v>0</v>
      </c>
      <c r="S124" s="61"/>
      <c r="T124" s="61"/>
      <c r="U124" s="61"/>
      <c r="V124" s="61"/>
      <c r="W124" s="61"/>
    </row>
    <row r="125" spans="1:23" s="62" customFormat="1" ht="15" customHeight="1" x14ac:dyDescent="0.2">
      <c r="A125" s="350" t="s">
        <v>635</v>
      </c>
      <c r="B125" s="350" t="str">
        <f>'[1]PRESUPUESTO 2020'!B149</f>
        <v>poliza de Manejo</v>
      </c>
      <c r="C125" s="450">
        <f>'PRESUPUESTO 2020'!F149</f>
        <v>0</v>
      </c>
      <c r="D125" s="450">
        <v>0</v>
      </c>
      <c r="E125" s="450">
        <v>0</v>
      </c>
      <c r="F125" s="450">
        <v>0</v>
      </c>
      <c r="G125" s="450">
        <v>0</v>
      </c>
      <c r="H125" s="450">
        <v>0</v>
      </c>
      <c r="I125" s="450">
        <v>0</v>
      </c>
      <c r="J125" s="450">
        <v>0</v>
      </c>
      <c r="K125" s="450">
        <v>0</v>
      </c>
      <c r="L125" s="450">
        <v>0</v>
      </c>
      <c r="M125" s="450">
        <v>0</v>
      </c>
      <c r="N125" s="450">
        <v>0</v>
      </c>
      <c r="O125" s="450">
        <v>0</v>
      </c>
      <c r="P125" s="434">
        <f t="shared" ref="P125:P135" si="64">SUM(D125:O125)</f>
        <v>0</v>
      </c>
      <c r="Q125" s="72"/>
      <c r="R125" s="60">
        <f t="shared" si="25"/>
        <v>0</v>
      </c>
      <c r="S125" s="61"/>
      <c r="T125" s="61"/>
      <c r="U125" s="61"/>
      <c r="V125" s="61"/>
      <c r="W125" s="61"/>
    </row>
    <row r="126" spans="1:23" s="62" customFormat="1" ht="19.899999999999999" customHeight="1" x14ac:dyDescent="0.2">
      <c r="A126" s="351" t="s">
        <v>638</v>
      </c>
      <c r="B126" s="351" t="str">
        <f>'[1]PRESUPUESTO 2020'!B150</f>
        <v>ARL Estudiantes (que cursen Programas de formación complementaria de las escuelas normales superiores).</v>
      </c>
      <c r="C126" s="453">
        <f>'PRESUPUESTO 2020'!F150</f>
        <v>0</v>
      </c>
      <c r="D126" s="453">
        <v>0</v>
      </c>
      <c r="E126" s="453">
        <v>0</v>
      </c>
      <c r="F126" s="453">
        <v>0</v>
      </c>
      <c r="G126" s="453">
        <v>0</v>
      </c>
      <c r="H126" s="453">
        <v>0</v>
      </c>
      <c r="I126" s="450">
        <v>0</v>
      </c>
      <c r="J126" s="453">
        <v>0</v>
      </c>
      <c r="K126" s="453">
        <v>0</v>
      </c>
      <c r="L126" s="453">
        <v>0</v>
      </c>
      <c r="M126" s="453">
        <v>0</v>
      </c>
      <c r="N126" s="453">
        <v>0</v>
      </c>
      <c r="O126" s="453">
        <v>0</v>
      </c>
      <c r="P126" s="434">
        <f t="shared" si="64"/>
        <v>0</v>
      </c>
      <c r="Q126" s="72"/>
      <c r="R126" s="60">
        <f t="shared" si="25"/>
        <v>0</v>
      </c>
      <c r="S126" s="61"/>
      <c r="T126" s="61"/>
      <c r="U126" s="61"/>
      <c r="V126" s="61"/>
      <c r="W126" s="61"/>
    </row>
    <row r="127" spans="1:23" s="62" customFormat="1" ht="15" customHeight="1" x14ac:dyDescent="0.2">
      <c r="A127" s="351" t="s">
        <v>639</v>
      </c>
      <c r="B127" s="351" t="str">
        <f>'[1]PRESUPUESTO 2020'!B151</f>
        <v>Póliza Global (Manejo y Bienes Muebles)</v>
      </c>
      <c r="C127" s="453">
        <f>'PRESUPUESTO 2020'!F151</f>
        <v>5500000</v>
      </c>
      <c r="D127" s="453">
        <v>0</v>
      </c>
      <c r="E127" s="453">
        <v>0</v>
      </c>
      <c r="F127" s="453">
        <v>0</v>
      </c>
      <c r="G127" s="453">
        <v>5500000</v>
      </c>
      <c r="H127" s="453">
        <v>0</v>
      </c>
      <c r="I127" s="450">
        <v>0</v>
      </c>
      <c r="J127" s="453">
        <v>0</v>
      </c>
      <c r="K127" s="453">
        <v>0</v>
      </c>
      <c r="L127" s="453">
        <v>0</v>
      </c>
      <c r="M127" s="453">
        <v>0</v>
      </c>
      <c r="N127" s="453">
        <v>0</v>
      </c>
      <c r="O127" s="453">
        <v>0</v>
      </c>
      <c r="P127" s="434">
        <f t="shared" si="64"/>
        <v>5500000</v>
      </c>
      <c r="Q127" s="72"/>
      <c r="R127" s="60">
        <f t="shared" si="25"/>
        <v>0</v>
      </c>
      <c r="S127" s="61"/>
      <c r="T127" s="61"/>
      <c r="U127" s="61"/>
      <c r="V127" s="61"/>
      <c r="W127" s="61"/>
    </row>
    <row r="128" spans="1:23" s="62" customFormat="1" ht="12" customHeight="1" x14ac:dyDescent="0.2">
      <c r="A128" s="348" t="s">
        <v>572</v>
      </c>
      <c r="B128" s="348" t="str">
        <f>'[1]PRESUPUESTO 2020'!B152</f>
        <v>Gastos financieros</v>
      </c>
      <c r="C128" s="451">
        <f>'PRESUPUESTO 2020'!F152</f>
        <v>298000</v>
      </c>
      <c r="D128" s="451">
        <f>D129+D130+D131</f>
        <v>0</v>
      </c>
      <c r="E128" s="451">
        <f t="shared" ref="E128:P128" si="65">E129+E130+E131</f>
        <v>0</v>
      </c>
      <c r="F128" s="451">
        <f t="shared" si="65"/>
        <v>0</v>
      </c>
      <c r="G128" s="451">
        <f t="shared" si="65"/>
        <v>37250</v>
      </c>
      <c r="H128" s="451">
        <f t="shared" si="65"/>
        <v>37250</v>
      </c>
      <c r="I128" s="450">
        <v>0</v>
      </c>
      <c r="J128" s="451">
        <f t="shared" si="65"/>
        <v>37250</v>
      </c>
      <c r="K128" s="451">
        <f t="shared" si="65"/>
        <v>37250</v>
      </c>
      <c r="L128" s="451">
        <f t="shared" si="65"/>
        <v>37250</v>
      </c>
      <c r="M128" s="451">
        <f t="shared" si="65"/>
        <v>37250</v>
      </c>
      <c r="N128" s="451">
        <f t="shared" si="65"/>
        <v>37250</v>
      </c>
      <c r="O128" s="451">
        <f t="shared" si="65"/>
        <v>0</v>
      </c>
      <c r="P128" s="451">
        <f t="shared" si="65"/>
        <v>298000</v>
      </c>
      <c r="Q128" s="72"/>
      <c r="R128" s="60">
        <f t="shared" si="25"/>
        <v>0</v>
      </c>
      <c r="S128" s="61"/>
      <c r="T128" s="61"/>
      <c r="U128" s="61"/>
      <c r="V128" s="61"/>
      <c r="W128" s="61"/>
    </row>
    <row r="129" spans="1:23" s="62" customFormat="1" ht="14.45" customHeight="1" x14ac:dyDescent="0.2">
      <c r="A129" s="350" t="s">
        <v>608</v>
      </c>
      <c r="B129" s="350" t="str">
        <f>'[1]PRESUPUESTO 2020'!B153</f>
        <v>comisiones bancarias</v>
      </c>
      <c r="C129" s="450">
        <f>'PRESUPUESTO 2020'!F153</f>
        <v>0</v>
      </c>
      <c r="D129" s="450">
        <v>0</v>
      </c>
      <c r="E129" s="450">
        <v>0</v>
      </c>
      <c r="F129" s="450">
        <v>0</v>
      </c>
      <c r="G129" s="450">
        <v>0</v>
      </c>
      <c r="H129" s="450">
        <v>0</v>
      </c>
      <c r="I129" s="450">
        <v>0</v>
      </c>
      <c r="J129" s="450">
        <v>0</v>
      </c>
      <c r="K129" s="450">
        <v>0</v>
      </c>
      <c r="L129" s="450">
        <v>0</v>
      </c>
      <c r="M129" s="450">
        <v>0</v>
      </c>
      <c r="N129" s="450">
        <v>0</v>
      </c>
      <c r="O129" s="450">
        <v>0</v>
      </c>
      <c r="P129" s="434">
        <f t="shared" si="64"/>
        <v>0</v>
      </c>
      <c r="Q129" s="72"/>
      <c r="R129" s="60">
        <f t="shared" si="25"/>
        <v>0</v>
      </c>
      <c r="S129" s="61"/>
      <c r="T129" s="61"/>
      <c r="U129" s="61"/>
      <c r="V129" s="61"/>
      <c r="W129" s="61"/>
    </row>
    <row r="130" spans="1:23" s="62" customFormat="1" ht="14.45" customHeight="1" x14ac:dyDescent="0.2">
      <c r="A130" s="350" t="s">
        <v>609</v>
      </c>
      <c r="B130" s="350" t="str">
        <f>'[1]PRESUPUESTO 2020'!B154</f>
        <v>compra de chequera</v>
      </c>
      <c r="C130" s="450">
        <f>'PRESUPUESTO 2020'!F154</f>
        <v>0</v>
      </c>
      <c r="D130" s="450">
        <v>0</v>
      </c>
      <c r="E130" s="450">
        <v>0</v>
      </c>
      <c r="F130" s="450">
        <v>0</v>
      </c>
      <c r="G130" s="450">
        <v>0</v>
      </c>
      <c r="H130" s="450">
        <v>0</v>
      </c>
      <c r="I130" s="450">
        <v>0</v>
      </c>
      <c r="J130" s="450">
        <v>0</v>
      </c>
      <c r="K130" s="450">
        <v>0</v>
      </c>
      <c r="L130" s="450">
        <v>0</v>
      </c>
      <c r="M130" s="450">
        <v>0</v>
      </c>
      <c r="N130" s="450">
        <v>0</v>
      </c>
      <c r="O130" s="450">
        <v>0</v>
      </c>
      <c r="P130" s="434">
        <f t="shared" si="64"/>
        <v>0</v>
      </c>
      <c r="Q130" s="72"/>
      <c r="R130" s="60">
        <f t="shared" si="25"/>
        <v>0</v>
      </c>
      <c r="S130" s="61"/>
      <c r="T130" s="61"/>
      <c r="U130" s="61"/>
      <c r="V130" s="61"/>
      <c r="W130" s="61"/>
    </row>
    <row r="131" spans="1:23" s="62" customFormat="1" ht="14.45" customHeight="1" x14ac:dyDescent="0.2">
      <c r="A131" s="350" t="s">
        <v>610</v>
      </c>
      <c r="B131" s="350" t="str">
        <f>'[1]PRESUPUESTO 2020'!B155</f>
        <v>otros gastos financieros - gravamenes</v>
      </c>
      <c r="C131" s="450">
        <f>'PRESUPUESTO 2020'!F155</f>
        <v>298000</v>
      </c>
      <c r="D131" s="450">
        <v>0</v>
      </c>
      <c r="E131" s="450">
        <v>0</v>
      </c>
      <c r="F131" s="450">
        <v>0</v>
      </c>
      <c r="G131" s="450">
        <v>37250</v>
      </c>
      <c r="H131" s="450">
        <v>37250</v>
      </c>
      <c r="I131" s="450">
        <v>37250</v>
      </c>
      <c r="J131" s="450">
        <v>37250</v>
      </c>
      <c r="K131" s="450">
        <v>37250</v>
      </c>
      <c r="L131" s="450">
        <v>37250</v>
      </c>
      <c r="M131" s="450">
        <v>37250</v>
      </c>
      <c r="N131" s="450">
        <v>37250</v>
      </c>
      <c r="O131" s="450">
        <v>0</v>
      </c>
      <c r="P131" s="434">
        <f t="shared" si="64"/>
        <v>298000</v>
      </c>
      <c r="Q131" s="72"/>
      <c r="R131" s="60">
        <f t="shared" si="25"/>
        <v>0</v>
      </c>
      <c r="S131" s="61"/>
      <c r="T131" s="61"/>
      <c r="U131" s="61"/>
      <c r="V131" s="61"/>
      <c r="W131" s="61"/>
    </row>
    <row r="132" spans="1:23" s="62" customFormat="1" ht="14.45" customHeight="1" x14ac:dyDescent="0.2">
      <c r="A132" s="348" t="s">
        <v>641</v>
      </c>
      <c r="B132" s="348" t="str">
        <f>'[1]PRESUPUESTO 2020'!B156</f>
        <v>Arrendamientos</v>
      </c>
      <c r="C132" s="451">
        <f>'PRESUPUESTO 2020'!F156</f>
        <v>3000000</v>
      </c>
      <c r="D132" s="451">
        <f>D133+D134+D135</f>
        <v>0</v>
      </c>
      <c r="E132" s="451">
        <f t="shared" ref="E132:P132" si="66">E133+E134+E135</f>
        <v>0</v>
      </c>
      <c r="F132" s="451">
        <f t="shared" si="66"/>
        <v>0</v>
      </c>
      <c r="G132" s="451">
        <f t="shared" si="66"/>
        <v>1500000</v>
      </c>
      <c r="H132" s="451">
        <f t="shared" si="66"/>
        <v>0</v>
      </c>
      <c r="I132" s="450">
        <v>0</v>
      </c>
      <c r="J132" s="451">
        <f t="shared" si="66"/>
        <v>0</v>
      </c>
      <c r="K132" s="451">
        <f t="shared" si="66"/>
        <v>0</v>
      </c>
      <c r="L132" s="451">
        <f t="shared" si="66"/>
        <v>0</v>
      </c>
      <c r="M132" s="451">
        <f t="shared" si="66"/>
        <v>0</v>
      </c>
      <c r="N132" s="451">
        <f t="shared" si="66"/>
        <v>1500000</v>
      </c>
      <c r="O132" s="451">
        <f t="shared" si="66"/>
        <v>0</v>
      </c>
      <c r="P132" s="451">
        <f t="shared" si="66"/>
        <v>3000000</v>
      </c>
      <c r="Q132" s="72"/>
      <c r="R132" s="60">
        <f t="shared" si="25"/>
        <v>0</v>
      </c>
      <c r="S132" s="61"/>
      <c r="T132" s="61"/>
      <c r="U132" s="61"/>
      <c r="V132" s="61"/>
      <c r="W132" s="61"/>
    </row>
    <row r="133" spans="1:23" s="62" customFormat="1" ht="14.45" customHeight="1" x14ac:dyDescent="0.2">
      <c r="A133" s="350" t="s">
        <v>642</v>
      </c>
      <c r="B133" s="350" t="str">
        <f>'[1]PRESUPUESTO 2020'!B157</f>
        <v>Bienes inmuebles</v>
      </c>
      <c r="C133" s="450">
        <f>'PRESUPUESTO 2020'!F157</f>
        <v>0</v>
      </c>
      <c r="D133" s="450">
        <v>0</v>
      </c>
      <c r="E133" s="450">
        <v>0</v>
      </c>
      <c r="F133" s="450">
        <v>0</v>
      </c>
      <c r="G133" s="450">
        <v>0</v>
      </c>
      <c r="H133" s="450">
        <v>0</v>
      </c>
      <c r="I133" s="450">
        <v>0</v>
      </c>
      <c r="J133" s="450">
        <v>0</v>
      </c>
      <c r="K133" s="450">
        <v>0</v>
      </c>
      <c r="L133" s="450">
        <v>0</v>
      </c>
      <c r="M133" s="450">
        <v>0</v>
      </c>
      <c r="N133" s="450">
        <v>0</v>
      </c>
      <c r="O133" s="450">
        <v>0</v>
      </c>
      <c r="P133" s="434">
        <f t="shared" si="64"/>
        <v>0</v>
      </c>
      <c r="Q133" s="72"/>
      <c r="R133" s="60">
        <f t="shared" si="25"/>
        <v>0</v>
      </c>
      <c r="S133" s="61"/>
      <c r="T133" s="61"/>
      <c r="U133" s="61"/>
      <c r="V133" s="61"/>
      <c r="W133" s="61"/>
    </row>
    <row r="134" spans="1:23" s="62" customFormat="1" ht="14.45" customHeight="1" x14ac:dyDescent="0.2">
      <c r="A134" s="350" t="s">
        <v>673</v>
      </c>
      <c r="B134" s="350" t="str">
        <f>'[1]PRESUPUESTO 2020'!B158</f>
        <v>Bienes muebles</v>
      </c>
      <c r="C134" s="450">
        <f>'PRESUPUESTO 2020'!F158</f>
        <v>0</v>
      </c>
      <c r="D134" s="450">
        <v>0</v>
      </c>
      <c r="E134" s="450">
        <v>0</v>
      </c>
      <c r="F134" s="450">
        <v>0</v>
      </c>
      <c r="G134" s="450">
        <v>0</v>
      </c>
      <c r="H134" s="450">
        <v>0</v>
      </c>
      <c r="I134" s="450">
        <v>0</v>
      </c>
      <c r="J134" s="450">
        <v>0</v>
      </c>
      <c r="K134" s="450">
        <v>0</v>
      </c>
      <c r="L134" s="450">
        <v>0</v>
      </c>
      <c r="M134" s="450">
        <v>0</v>
      </c>
      <c r="N134" s="450">
        <v>0</v>
      </c>
      <c r="O134" s="450">
        <v>0</v>
      </c>
      <c r="P134" s="434">
        <f t="shared" si="64"/>
        <v>0</v>
      </c>
      <c r="Q134" s="72"/>
      <c r="R134" s="60">
        <f t="shared" si="25"/>
        <v>0</v>
      </c>
      <c r="S134" s="61"/>
      <c r="T134" s="61"/>
      <c r="U134" s="61"/>
      <c r="V134" s="61"/>
      <c r="W134" s="61"/>
    </row>
    <row r="135" spans="1:23" s="62" customFormat="1" ht="14.45" customHeight="1" x14ac:dyDescent="0.2">
      <c r="A135" s="350" t="s">
        <v>674</v>
      </c>
      <c r="B135" s="350" t="str">
        <f>'[1]PRESUPUESTO 2020'!B159</f>
        <v>otros arrendamientos</v>
      </c>
      <c r="C135" s="450">
        <f>'PRESUPUESTO 2020'!F159</f>
        <v>3000000</v>
      </c>
      <c r="D135" s="450">
        <v>0</v>
      </c>
      <c r="E135" s="450">
        <v>0</v>
      </c>
      <c r="F135" s="450">
        <v>0</v>
      </c>
      <c r="G135" s="450">
        <v>1500000</v>
      </c>
      <c r="H135" s="450">
        <v>0</v>
      </c>
      <c r="I135" s="450">
        <v>0</v>
      </c>
      <c r="J135" s="450">
        <v>0</v>
      </c>
      <c r="K135" s="450">
        <v>0</v>
      </c>
      <c r="L135" s="450">
        <v>0</v>
      </c>
      <c r="M135" s="450">
        <v>0</v>
      </c>
      <c r="N135" s="450">
        <v>1500000</v>
      </c>
      <c r="O135" s="450">
        <v>0</v>
      </c>
      <c r="P135" s="434">
        <f t="shared" si="64"/>
        <v>3000000</v>
      </c>
      <c r="Q135" s="72"/>
      <c r="R135" s="60">
        <f t="shared" si="25"/>
        <v>0</v>
      </c>
      <c r="S135" s="61"/>
      <c r="T135" s="61"/>
      <c r="U135" s="61"/>
      <c r="V135" s="61"/>
      <c r="W135" s="61"/>
    </row>
    <row r="136" spans="1:23" s="62" customFormat="1" ht="22.5" x14ac:dyDescent="0.2">
      <c r="A136" s="346" t="s">
        <v>488</v>
      </c>
      <c r="B136" s="346" t="str">
        <f>'[1]PRESUPUESTO 2020'!B160</f>
        <v xml:space="preserve">Servicios prestados a las empresas y servicios de producción </v>
      </c>
      <c r="C136" s="441">
        <f>'PRESUPUESTO 2020'!F160</f>
        <v>6400000</v>
      </c>
      <c r="D136" s="441">
        <f>D137+D138+D139+D140</f>
        <v>0</v>
      </c>
      <c r="E136" s="441">
        <f t="shared" ref="E136:P136" si="67">E137+E138+E139+E140</f>
        <v>0</v>
      </c>
      <c r="F136" s="441">
        <f t="shared" si="67"/>
        <v>0</v>
      </c>
      <c r="G136" s="441">
        <f t="shared" si="67"/>
        <v>100000</v>
      </c>
      <c r="H136" s="441">
        <f t="shared" si="67"/>
        <v>1500000</v>
      </c>
      <c r="I136" s="450">
        <v>0</v>
      </c>
      <c r="J136" s="441">
        <f t="shared" si="67"/>
        <v>0</v>
      </c>
      <c r="K136" s="441">
        <f t="shared" si="67"/>
        <v>2100000</v>
      </c>
      <c r="L136" s="441">
        <f t="shared" si="67"/>
        <v>0</v>
      </c>
      <c r="M136" s="441">
        <f t="shared" si="67"/>
        <v>100000</v>
      </c>
      <c r="N136" s="441">
        <f t="shared" si="67"/>
        <v>0</v>
      </c>
      <c r="O136" s="441">
        <f t="shared" si="67"/>
        <v>0</v>
      </c>
      <c r="P136" s="441">
        <f t="shared" si="67"/>
        <v>0</v>
      </c>
      <c r="Q136" s="72"/>
      <c r="R136" s="60">
        <f t="shared" si="25"/>
        <v>6400000</v>
      </c>
      <c r="S136" s="61"/>
      <c r="T136" s="61"/>
      <c r="U136" s="61"/>
      <c r="V136" s="61"/>
      <c r="W136" s="61"/>
    </row>
    <row r="137" spans="1:23" s="62" customFormat="1" ht="13.15" customHeight="1" x14ac:dyDescent="0.2">
      <c r="A137" s="379" t="s">
        <v>575</v>
      </c>
      <c r="B137" s="379" t="str">
        <f>'[1]PRESUPUESTO 2020'!B161</f>
        <v>mantenimiento mobiliario</v>
      </c>
      <c r="C137" s="444">
        <f>'PRESUPUESTO 2020'!F161</f>
        <v>1500000</v>
      </c>
      <c r="D137" s="444">
        <v>0</v>
      </c>
      <c r="E137" s="444">
        <v>0</v>
      </c>
      <c r="F137" s="444">
        <v>0</v>
      </c>
      <c r="G137" s="444">
        <v>0</v>
      </c>
      <c r="H137" s="444">
        <v>1500000</v>
      </c>
      <c r="I137" s="450">
        <v>0</v>
      </c>
      <c r="J137" s="444">
        <v>0</v>
      </c>
      <c r="K137" s="444">
        <v>0</v>
      </c>
      <c r="L137" s="444">
        <v>0</v>
      </c>
      <c r="M137" s="444">
        <v>0</v>
      </c>
      <c r="N137" s="444">
        <v>0</v>
      </c>
      <c r="O137" s="444">
        <v>0</v>
      </c>
      <c r="P137" s="444">
        <v>0</v>
      </c>
      <c r="Q137" s="72"/>
      <c r="R137" s="60">
        <f t="shared" si="25"/>
        <v>1500000</v>
      </c>
      <c r="S137" s="61"/>
      <c r="T137" s="61"/>
      <c r="U137" s="61"/>
      <c r="V137" s="61"/>
      <c r="W137" s="61"/>
    </row>
    <row r="138" spans="1:23" s="62" customFormat="1" ht="13.15" customHeight="1" x14ac:dyDescent="0.2">
      <c r="A138" s="379" t="s">
        <v>576</v>
      </c>
      <c r="B138" s="379" t="str">
        <f>'[1]PRESUPUESTO 2020'!B162</f>
        <v>mantenimiento equipo</v>
      </c>
      <c r="C138" s="444">
        <f>'PRESUPUESTO 2020'!F162</f>
        <v>4100000</v>
      </c>
      <c r="D138" s="444">
        <v>0</v>
      </c>
      <c r="E138" s="444">
        <v>0</v>
      </c>
      <c r="F138" s="444">
        <v>0</v>
      </c>
      <c r="G138" s="444">
        <v>0</v>
      </c>
      <c r="H138" s="444">
        <v>0</v>
      </c>
      <c r="I138" s="450">
        <v>2000000</v>
      </c>
      <c r="J138" s="444">
        <v>0</v>
      </c>
      <c r="K138" s="444">
        <v>2100000</v>
      </c>
      <c r="L138" s="444">
        <v>0</v>
      </c>
      <c r="M138" s="444">
        <v>0</v>
      </c>
      <c r="N138" s="444">
        <v>0</v>
      </c>
      <c r="O138" s="444">
        <v>0</v>
      </c>
      <c r="P138" s="444">
        <v>0</v>
      </c>
      <c r="Q138" s="72"/>
      <c r="R138" s="60">
        <f t="shared" si="25"/>
        <v>4100000</v>
      </c>
      <c r="S138" s="61"/>
      <c r="T138" s="61"/>
      <c r="U138" s="61"/>
      <c r="V138" s="61"/>
      <c r="W138" s="61"/>
    </row>
    <row r="139" spans="1:23" s="62" customFormat="1" ht="13.15" customHeight="1" x14ac:dyDescent="0.2">
      <c r="A139" s="379" t="s">
        <v>577</v>
      </c>
      <c r="B139" s="379" t="str">
        <f>'[1]PRESUPUESTO 2020'!B163</f>
        <v>otros mantenimientos</v>
      </c>
      <c r="C139" s="444">
        <f>'PRESUPUESTO 2020'!F163</f>
        <v>800000</v>
      </c>
      <c r="D139" s="444">
        <v>0</v>
      </c>
      <c r="E139" s="444">
        <v>0</v>
      </c>
      <c r="F139" s="444">
        <v>0</v>
      </c>
      <c r="G139" s="444">
        <v>100000</v>
      </c>
      <c r="H139" s="444">
        <v>0</v>
      </c>
      <c r="I139" s="450">
        <v>0</v>
      </c>
      <c r="J139" s="444">
        <v>0</v>
      </c>
      <c r="K139" s="444">
        <v>0</v>
      </c>
      <c r="L139" s="444">
        <v>0</v>
      </c>
      <c r="M139" s="444">
        <v>100000</v>
      </c>
      <c r="N139" s="444">
        <v>0</v>
      </c>
      <c r="O139" s="444">
        <v>0</v>
      </c>
      <c r="P139" s="444">
        <v>0</v>
      </c>
      <c r="Q139" s="72"/>
      <c r="R139" s="60">
        <f t="shared" si="25"/>
        <v>800000</v>
      </c>
      <c r="S139" s="61"/>
      <c r="T139" s="61"/>
      <c r="U139" s="61"/>
      <c r="V139" s="61"/>
      <c r="W139" s="61"/>
    </row>
    <row r="140" spans="1:23" s="62" customFormat="1" ht="13.15" customHeight="1" x14ac:dyDescent="0.2">
      <c r="A140" s="348" t="s">
        <v>578</v>
      </c>
      <c r="B140" s="348" t="str">
        <f>'[1]PRESUPUESTO 2020'!B164</f>
        <v>otros gastos adquisicion de servicios</v>
      </c>
      <c r="C140" s="451">
        <f>'PRESUPUESTO 2020'!F164</f>
        <v>0</v>
      </c>
      <c r="D140" s="451">
        <f>D141+D142</f>
        <v>0</v>
      </c>
      <c r="E140" s="451">
        <f t="shared" ref="E140:P140" si="68">E141+E142</f>
        <v>0</v>
      </c>
      <c r="F140" s="451">
        <f t="shared" si="68"/>
        <v>0</v>
      </c>
      <c r="G140" s="451">
        <f t="shared" si="68"/>
        <v>0</v>
      </c>
      <c r="H140" s="451">
        <f t="shared" si="68"/>
        <v>0</v>
      </c>
      <c r="I140" s="450">
        <v>0</v>
      </c>
      <c r="J140" s="451">
        <f t="shared" si="68"/>
        <v>0</v>
      </c>
      <c r="K140" s="451">
        <f t="shared" si="68"/>
        <v>0</v>
      </c>
      <c r="L140" s="451">
        <f t="shared" si="68"/>
        <v>0</v>
      </c>
      <c r="M140" s="451">
        <f t="shared" si="68"/>
        <v>0</v>
      </c>
      <c r="N140" s="451">
        <f t="shared" si="68"/>
        <v>0</v>
      </c>
      <c r="O140" s="451">
        <f t="shared" si="68"/>
        <v>0</v>
      </c>
      <c r="P140" s="451">
        <f t="shared" si="68"/>
        <v>0</v>
      </c>
      <c r="Q140" s="72"/>
      <c r="R140" s="60">
        <f t="shared" si="25"/>
        <v>0</v>
      </c>
      <c r="S140" s="61"/>
      <c r="T140" s="61"/>
      <c r="U140" s="61"/>
      <c r="V140" s="61"/>
      <c r="W140" s="61"/>
    </row>
    <row r="141" spans="1:23" s="62" customFormat="1" ht="13.15" customHeight="1" x14ac:dyDescent="0.2">
      <c r="A141" s="379" t="s">
        <v>604</v>
      </c>
      <c r="B141" s="379" t="str">
        <f>'[1]PRESUPUESTO 2020'!B165</f>
        <v>servicios profesionales</v>
      </c>
      <c r="C141" s="444">
        <f>'PRESUPUESTO 2020'!F165</f>
        <v>0</v>
      </c>
      <c r="D141" s="444">
        <v>0</v>
      </c>
      <c r="E141" s="444">
        <v>0</v>
      </c>
      <c r="F141" s="444">
        <v>0</v>
      </c>
      <c r="G141" s="444">
        <v>0</v>
      </c>
      <c r="H141" s="444">
        <v>0</v>
      </c>
      <c r="I141" s="450">
        <v>0</v>
      </c>
      <c r="J141" s="444">
        <v>0</v>
      </c>
      <c r="K141" s="444">
        <v>0</v>
      </c>
      <c r="L141" s="444">
        <v>0</v>
      </c>
      <c r="M141" s="444">
        <v>0</v>
      </c>
      <c r="N141" s="444">
        <v>0</v>
      </c>
      <c r="O141" s="444">
        <v>0</v>
      </c>
      <c r="P141" s="434">
        <f t="shared" ref="P141:P142" si="69">SUM(D141:O141)</f>
        <v>0</v>
      </c>
      <c r="Q141" s="72"/>
      <c r="R141" s="60">
        <f t="shared" si="25"/>
        <v>0</v>
      </c>
      <c r="S141" s="61"/>
      <c r="T141" s="61"/>
      <c r="U141" s="61"/>
      <c r="V141" s="61"/>
      <c r="W141" s="61"/>
    </row>
    <row r="142" spans="1:23" s="62" customFormat="1" ht="13.15" customHeight="1" x14ac:dyDescent="0.2">
      <c r="A142" s="379" t="s">
        <v>605</v>
      </c>
      <c r="B142" s="379" t="str">
        <f>'[1]PRESUPUESTO 2020'!B166</f>
        <v>servicios tecnicos</v>
      </c>
      <c r="C142" s="444">
        <f>'PRESUPUESTO 2020'!F166</f>
        <v>0</v>
      </c>
      <c r="D142" s="444">
        <v>0</v>
      </c>
      <c r="E142" s="444">
        <v>0</v>
      </c>
      <c r="F142" s="444">
        <v>0</v>
      </c>
      <c r="G142" s="444">
        <v>0</v>
      </c>
      <c r="H142" s="444">
        <v>0</v>
      </c>
      <c r="I142" s="450">
        <v>0</v>
      </c>
      <c r="J142" s="444">
        <v>0</v>
      </c>
      <c r="K142" s="444">
        <v>0</v>
      </c>
      <c r="L142" s="444">
        <v>0</v>
      </c>
      <c r="M142" s="444">
        <v>0</v>
      </c>
      <c r="N142" s="444">
        <v>0</v>
      </c>
      <c r="O142" s="444">
        <v>0</v>
      </c>
      <c r="P142" s="434">
        <f t="shared" si="69"/>
        <v>0</v>
      </c>
      <c r="Q142" s="72"/>
      <c r="R142" s="60">
        <f t="shared" si="25"/>
        <v>0</v>
      </c>
      <c r="S142" s="61"/>
      <c r="T142" s="61"/>
      <c r="U142" s="61"/>
      <c r="V142" s="61"/>
      <c r="W142" s="61"/>
    </row>
    <row r="143" spans="1:23" s="62" customFormat="1" ht="22.5" x14ac:dyDescent="0.2">
      <c r="A143" s="346" t="s">
        <v>491</v>
      </c>
      <c r="B143" s="346" t="str">
        <f>'[1]PRESUPUESTO 2020'!B167</f>
        <v>Servicios para la comunidad, sociales y personales</v>
      </c>
      <c r="C143" s="441">
        <f>'PRESUPUESTO 2020'!F167</f>
        <v>3000000</v>
      </c>
      <c r="D143" s="441">
        <f>D144+D145+D146+D147+D148+D149</f>
        <v>0</v>
      </c>
      <c r="E143" s="441">
        <f t="shared" ref="E143:P143" si="70">E144+E145+E146+E147+E148+E149</f>
        <v>0</v>
      </c>
      <c r="F143" s="441">
        <f t="shared" si="70"/>
        <v>0</v>
      </c>
      <c r="G143" s="441">
        <f t="shared" si="70"/>
        <v>250000</v>
      </c>
      <c r="H143" s="441">
        <f t="shared" si="70"/>
        <v>250000</v>
      </c>
      <c r="I143" s="450">
        <v>0</v>
      </c>
      <c r="J143" s="441">
        <f t="shared" si="70"/>
        <v>250000</v>
      </c>
      <c r="K143" s="441">
        <f t="shared" si="70"/>
        <v>2250000</v>
      </c>
      <c r="L143" s="441">
        <f t="shared" si="70"/>
        <v>0</v>
      </c>
      <c r="M143" s="441">
        <f t="shared" si="70"/>
        <v>0</v>
      </c>
      <c r="N143" s="441">
        <f t="shared" si="70"/>
        <v>0</v>
      </c>
      <c r="O143" s="441">
        <f t="shared" si="70"/>
        <v>0</v>
      </c>
      <c r="P143" s="441" t="e">
        <f t="shared" ca="1" si="70"/>
        <v>#VALUE!</v>
      </c>
      <c r="Q143" s="72"/>
      <c r="R143" s="60" t="e">
        <f t="shared" ca="1" si="25"/>
        <v>#VALUE!</v>
      </c>
      <c r="S143" s="61"/>
      <c r="T143" s="61"/>
      <c r="U143" s="61"/>
      <c r="V143" s="61"/>
      <c r="W143" s="61"/>
    </row>
    <row r="144" spans="1:23" s="62" customFormat="1" ht="14.45" customHeight="1" x14ac:dyDescent="0.2">
      <c r="A144" s="379" t="s">
        <v>579</v>
      </c>
      <c r="B144" s="379" t="str">
        <f>'[1]PRESUPUESTO 2020'!B168</f>
        <v>Participacion en Actividades Cientificas</v>
      </c>
      <c r="C144" s="444">
        <f>'PRESUPUESTO 2020'!F168</f>
        <v>500000</v>
      </c>
      <c r="D144" s="444">
        <v>0</v>
      </c>
      <c r="E144" s="444">
        <v>0</v>
      </c>
      <c r="F144" s="444">
        <v>0</v>
      </c>
      <c r="G144" s="444">
        <v>250000</v>
      </c>
      <c r="H144" s="444">
        <v>0</v>
      </c>
      <c r="I144" s="450">
        <v>0</v>
      </c>
      <c r="J144" s="444">
        <v>250000</v>
      </c>
      <c r="K144" s="444">
        <v>0</v>
      </c>
      <c r="L144" s="444">
        <v>0</v>
      </c>
      <c r="M144" s="444">
        <v>0</v>
      </c>
      <c r="N144" s="444">
        <v>0</v>
      </c>
      <c r="O144" s="444">
        <v>0</v>
      </c>
      <c r="P144" s="444">
        <f ca="1">SUM(P143)</f>
        <v>0</v>
      </c>
      <c r="Q144" s="72"/>
      <c r="R144" s="60" t="e">
        <f t="shared" ca="1" si="25"/>
        <v>#VALUE!</v>
      </c>
      <c r="S144" s="61"/>
      <c r="T144" s="61"/>
      <c r="U144" s="61"/>
      <c r="V144" s="61"/>
      <c r="W144" s="61"/>
    </row>
    <row r="145" spans="1:23" s="62" customFormat="1" x14ac:dyDescent="0.2">
      <c r="A145" s="376" t="s">
        <v>581</v>
      </c>
      <c r="B145" s="376" t="str">
        <f>'[1]PRESUPUESTO 2020'!B169</f>
        <v>Participación en actividades deportivas y culturales</v>
      </c>
      <c r="C145" s="443">
        <f>'PRESUPUESTO 2020'!F169</f>
        <v>500000</v>
      </c>
      <c r="D145" s="443">
        <v>0</v>
      </c>
      <c r="E145" s="443">
        <v>0</v>
      </c>
      <c r="F145" s="443">
        <v>0</v>
      </c>
      <c r="G145" s="443">
        <v>0</v>
      </c>
      <c r="H145" s="443">
        <v>250000</v>
      </c>
      <c r="I145" s="450">
        <v>0</v>
      </c>
      <c r="J145" s="443">
        <v>0</v>
      </c>
      <c r="K145" s="443">
        <v>250000</v>
      </c>
      <c r="L145" s="443">
        <v>0</v>
      </c>
      <c r="M145" s="443">
        <v>0</v>
      </c>
      <c r="N145" s="443">
        <v>0</v>
      </c>
      <c r="O145" s="443">
        <v>0</v>
      </c>
      <c r="P145" s="443">
        <v>0</v>
      </c>
      <c r="Q145" s="72"/>
      <c r="R145" s="60">
        <f t="shared" si="25"/>
        <v>500000</v>
      </c>
      <c r="S145" s="61"/>
      <c r="T145" s="61"/>
      <c r="U145" s="61"/>
      <c r="V145" s="61"/>
      <c r="W145" s="61"/>
    </row>
    <row r="146" spans="1:23" s="62" customFormat="1" x14ac:dyDescent="0.2">
      <c r="A146" s="376" t="s">
        <v>582</v>
      </c>
      <c r="B146" s="376" t="str">
        <f>'[1]PRESUPUESTO 2020'!B170</f>
        <v>Realización en actividades científicas</v>
      </c>
      <c r="C146" s="443">
        <f>'PRESUPUESTO 2020'!F170</f>
        <v>0</v>
      </c>
      <c r="D146" s="443">
        <v>0</v>
      </c>
      <c r="E146" s="443">
        <v>0</v>
      </c>
      <c r="F146" s="443">
        <v>0</v>
      </c>
      <c r="G146" s="443">
        <v>0</v>
      </c>
      <c r="H146" s="443">
        <v>0</v>
      </c>
      <c r="I146" s="450">
        <v>0</v>
      </c>
      <c r="J146" s="443">
        <v>0</v>
      </c>
      <c r="K146" s="443">
        <v>0</v>
      </c>
      <c r="L146" s="443">
        <v>0</v>
      </c>
      <c r="M146" s="443">
        <v>0</v>
      </c>
      <c r="N146" s="443">
        <v>0</v>
      </c>
      <c r="O146" s="443">
        <v>0</v>
      </c>
      <c r="P146" s="443">
        <v>0</v>
      </c>
      <c r="Q146" s="72"/>
      <c r="R146" s="60">
        <f t="shared" si="25"/>
        <v>0</v>
      </c>
      <c r="S146" s="61"/>
      <c r="T146" s="61"/>
      <c r="U146" s="61"/>
      <c r="V146" s="61"/>
      <c r="W146" s="61"/>
    </row>
    <row r="147" spans="1:23" s="62" customFormat="1" x14ac:dyDescent="0.2">
      <c r="A147" s="376" t="s">
        <v>583</v>
      </c>
      <c r="B147" s="376" t="str">
        <f>'[1]PRESUPUESTO 2020'!B171</f>
        <v>Realización de actividades deportivas y culturales</v>
      </c>
      <c r="C147" s="443">
        <f>'PRESUPUESTO 2020'!F171</f>
        <v>2000000</v>
      </c>
      <c r="D147" s="443">
        <v>0</v>
      </c>
      <c r="E147" s="443">
        <v>0</v>
      </c>
      <c r="F147" s="443">
        <v>0</v>
      </c>
      <c r="G147" s="443">
        <v>0</v>
      </c>
      <c r="H147" s="443">
        <v>0</v>
      </c>
      <c r="I147" s="450">
        <v>0</v>
      </c>
      <c r="J147" s="443">
        <v>0</v>
      </c>
      <c r="K147" s="443">
        <v>2000000</v>
      </c>
      <c r="L147" s="443">
        <v>0</v>
      </c>
      <c r="M147" s="443">
        <v>0</v>
      </c>
      <c r="N147" s="443">
        <v>0</v>
      </c>
      <c r="O147" s="443">
        <v>0</v>
      </c>
      <c r="P147" s="443">
        <v>0</v>
      </c>
      <c r="Q147" s="72"/>
      <c r="R147" s="60">
        <f t="shared" si="25"/>
        <v>2000000</v>
      </c>
      <c r="S147" s="61"/>
      <c r="T147" s="61"/>
      <c r="U147" s="61"/>
      <c r="V147" s="61"/>
      <c r="W147" s="61"/>
    </row>
    <row r="148" spans="1:23" s="62" customFormat="1" x14ac:dyDescent="0.2">
      <c r="A148" s="376" t="s">
        <v>584</v>
      </c>
      <c r="B148" s="376" t="str">
        <f>'[1]PRESUPUESTO 2020'!B172</f>
        <v>Actividades plan de mejoramiento institucional</v>
      </c>
      <c r="C148" s="443">
        <f>'PRESUPUESTO 2020'!F172</f>
        <v>0</v>
      </c>
      <c r="D148" s="443">
        <v>0</v>
      </c>
      <c r="E148" s="443">
        <v>0</v>
      </c>
      <c r="F148" s="443">
        <v>0</v>
      </c>
      <c r="G148" s="443">
        <v>0</v>
      </c>
      <c r="H148" s="443">
        <v>0</v>
      </c>
      <c r="I148" s="450">
        <v>0</v>
      </c>
      <c r="J148" s="443">
        <v>0</v>
      </c>
      <c r="K148" s="443">
        <v>0</v>
      </c>
      <c r="L148" s="443">
        <v>0</v>
      </c>
      <c r="M148" s="443">
        <v>0</v>
      </c>
      <c r="N148" s="443">
        <v>0</v>
      </c>
      <c r="O148" s="443">
        <v>0</v>
      </c>
      <c r="P148" s="443">
        <v>0</v>
      </c>
      <c r="Q148" s="72"/>
      <c r="R148" s="60">
        <f t="shared" si="25"/>
        <v>0</v>
      </c>
      <c r="S148" s="61"/>
      <c r="T148" s="61"/>
      <c r="U148" s="61"/>
      <c r="V148" s="61"/>
      <c r="W148" s="61"/>
    </row>
    <row r="149" spans="1:23" s="62" customFormat="1" ht="22.5" x14ac:dyDescent="0.2">
      <c r="A149" s="348" t="s">
        <v>591</v>
      </c>
      <c r="B149" s="348" t="str">
        <f>'[1]PRESUPUESTO 2020'!B173</f>
        <v>Desarrollo de Jornadas Extendidas y complementarias (población Matriculada)</v>
      </c>
      <c r="C149" s="451">
        <f>'PRESUPUESTO 2020'!F173</f>
        <v>0</v>
      </c>
      <c r="D149" s="451">
        <f>D150+D151+D152</f>
        <v>0</v>
      </c>
      <c r="E149" s="451">
        <f t="shared" ref="E149:P149" si="71">E150+E151+E152</f>
        <v>0</v>
      </c>
      <c r="F149" s="451">
        <f t="shared" si="71"/>
        <v>0</v>
      </c>
      <c r="G149" s="451">
        <f t="shared" si="71"/>
        <v>0</v>
      </c>
      <c r="H149" s="451">
        <f t="shared" si="71"/>
        <v>0</v>
      </c>
      <c r="I149" s="450">
        <v>0</v>
      </c>
      <c r="J149" s="451">
        <f t="shared" si="71"/>
        <v>0</v>
      </c>
      <c r="K149" s="451">
        <f t="shared" si="71"/>
        <v>0</v>
      </c>
      <c r="L149" s="451">
        <f t="shared" si="71"/>
        <v>0</v>
      </c>
      <c r="M149" s="451">
        <f t="shared" si="71"/>
        <v>0</v>
      </c>
      <c r="N149" s="451">
        <f t="shared" si="71"/>
        <v>0</v>
      </c>
      <c r="O149" s="451">
        <f t="shared" si="71"/>
        <v>0</v>
      </c>
      <c r="P149" s="451">
        <f t="shared" si="71"/>
        <v>0</v>
      </c>
      <c r="Q149" s="72"/>
      <c r="R149" s="60">
        <f t="shared" si="25"/>
        <v>0</v>
      </c>
      <c r="S149" s="61"/>
      <c r="T149" s="61"/>
      <c r="U149" s="61"/>
      <c r="V149" s="61"/>
      <c r="W149" s="61"/>
    </row>
    <row r="150" spans="1:23" s="62" customFormat="1" ht="13.9" customHeight="1" x14ac:dyDescent="0.2">
      <c r="A150" s="350" t="s">
        <v>593</v>
      </c>
      <c r="B150" s="350" t="str">
        <f>'[1]PRESUPUESTO 2020'!B174</f>
        <v>Alimentación</v>
      </c>
      <c r="C150" s="450">
        <f>'PRESUPUESTO 2020'!F174</f>
        <v>0</v>
      </c>
      <c r="D150" s="450">
        <v>0</v>
      </c>
      <c r="E150" s="450">
        <v>0</v>
      </c>
      <c r="F150" s="450">
        <v>0</v>
      </c>
      <c r="G150" s="450">
        <v>0</v>
      </c>
      <c r="H150" s="450">
        <v>0</v>
      </c>
      <c r="I150" s="450">
        <v>0</v>
      </c>
      <c r="J150" s="450">
        <v>0</v>
      </c>
      <c r="K150" s="450">
        <v>0</v>
      </c>
      <c r="L150" s="450">
        <v>0</v>
      </c>
      <c r="M150" s="450">
        <v>0</v>
      </c>
      <c r="N150" s="450">
        <v>0</v>
      </c>
      <c r="O150" s="450">
        <v>0</v>
      </c>
      <c r="P150" s="434">
        <f t="shared" ref="P150:P152" si="72">SUM(D150:O150)</f>
        <v>0</v>
      </c>
      <c r="Q150" s="72"/>
      <c r="R150" s="60">
        <f t="shared" si="25"/>
        <v>0</v>
      </c>
      <c r="S150" s="61"/>
      <c r="T150" s="61"/>
      <c r="U150" s="61"/>
      <c r="V150" s="61"/>
      <c r="W150" s="61"/>
    </row>
    <row r="151" spans="1:23" s="62" customFormat="1" ht="13.9" customHeight="1" x14ac:dyDescent="0.2">
      <c r="A151" s="350" t="s">
        <v>594</v>
      </c>
      <c r="B151" s="350" t="str">
        <f>'[1]PRESUPUESTO 2020'!B175</f>
        <v>Transporte</v>
      </c>
      <c r="C151" s="450">
        <f>'PRESUPUESTO 2020'!F175</f>
        <v>0</v>
      </c>
      <c r="D151" s="450">
        <v>0</v>
      </c>
      <c r="E151" s="450">
        <v>0</v>
      </c>
      <c r="F151" s="450">
        <v>0</v>
      </c>
      <c r="G151" s="450">
        <v>0</v>
      </c>
      <c r="H151" s="450">
        <v>0</v>
      </c>
      <c r="I151" s="450">
        <v>0</v>
      </c>
      <c r="J151" s="450">
        <v>0</v>
      </c>
      <c r="K151" s="450">
        <v>0</v>
      </c>
      <c r="L151" s="450">
        <v>0</v>
      </c>
      <c r="M151" s="450">
        <v>0</v>
      </c>
      <c r="N151" s="450">
        <v>0</v>
      </c>
      <c r="O151" s="450">
        <v>0</v>
      </c>
      <c r="P151" s="434">
        <f t="shared" si="72"/>
        <v>0</v>
      </c>
      <c r="Q151" s="72"/>
      <c r="R151" s="60">
        <f t="shared" si="25"/>
        <v>0</v>
      </c>
      <c r="S151" s="61"/>
      <c r="T151" s="61"/>
      <c r="U151" s="61"/>
      <c r="V151" s="61"/>
      <c r="W151" s="61"/>
    </row>
    <row r="152" spans="1:23" s="62" customFormat="1" ht="13.9" customHeight="1" thickBot="1" x14ac:dyDescent="0.25">
      <c r="A152" s="353" t="s">
        <v>595</v>
      </c>
      <c r="B152" s="353" t="str">
        <f>'[1]PRESUPUESTO 2020'!B176</f>
        <v>Materiales</v>
      </c>
      <c r="C152" s="454">
        <f>'PRESUPUESTO 2020'!F176</f>
        <v>0</v>
      </c>
      <c r="D152" s="454">
        <v>0</v>
      </c>
      <c r="E152" s="454">
        <v>0</v>
      </c>
      <c r="F152" s="454">
        <v>0</v>
      </c>
      <c r="G152" s="454">
        <v>0</v>
      </c>
      <c r="H152" s="454">
        <v>0</v>
      </c>
      <c r="I152" s="450">
        <v>0</v>
      </c>
      <c r="J152" s="454">
        <v>0</v>
      </c>
      <c r="K152" s="454">
        <v>0</v>
      </c>
      <c r="L152" s="454">
        <v>0</v>
      </c>
      <c r="M152" s="454">
        <v>0</v>
      </c>
      <c r="N152" s="454">
        <v>0</v>
      </c>
      <c r="O152" s="454">
        <v>0</v>
      </c>
      <c r="P152" s="434">
        <f t="shared" si="72"/>
        <v>0</v>
      </c>
      <c r="Q152" s="72"/>
      <c r="R152" s="60">
        <f t="shared" si="25"/>
        <v>0</v>
      </c>
      <c r="S152" s="61"/>
      <c r="T152" s="61"/>
      <c r="U152" s="61"/>
      <c r="V152" s="61"/>
      <c r="W152" s="61"/>
    </row>
    <row r="153" spans="1:23" s="62" customFormat="1" ht="12" thickBot="1" x14ac:dyDescent="0.25">
      <c r="A153" s="354"/>
      <c r="B153" s="354"/>
      <c r="C153" s="455"/>
      <c r="D153" s="456"/>
      <c r="E153" s="456"/>
      <c r="F153" s="456"/>
      <c r="G153" s="456"/>
      <c r="H153" s="456"/>
      <c r="I153" s="456"/>
      <c r="J153" s="456"/>
      <c r="K153" s="456"/>
      <c r="L153" s="456"/>
      <c r="M153" s="456"/>
      <c r="N153" s="456"/>
      <c r="O153" s="456"/>
      <c r="P153" s="456"/>
      <c r="Q153" s="72"/>
      <c r="R153" s="60"/>
      <c r="S153" s="61"/>
      <c r="T153" s="61"/>
      <c r="U153" s="61"/>
      <c r="V153" s="61"/>
      <c r="W153" s="61"/>
    </row>
    <row r="154" spans="1:23" s="62" customFormat="1" ht="12" thickBot="1" x14ac:dyDescent="0.25">
      <c r="A154" s="355"/>
      <c r="B154" s="356" t="s">
        <v>290</v>
      </c>
      <c r="C154" s="457">
        <f t="shared" ref="C154:O154" si="73">C49</f>
        <v>75500000</v>
      </c>
      <c r="D154" s="458">
        <f t="shared" si="73"/>
        <v>0</v>
      </c>
      <c r="E154" s="458">
        <f t="shared" si="73"/>
        <v>0</v>
      </c>
      <c r="F154" s="458">
        <f t="shared" si="73"/>
        <v>150000</v>
      </c>
      <c r="G154" s="458">
        <f t="shared" si="73"/>
        <v>15223750</v>
      </c>
      <c r="H154" s="458">
        <f t="shared" si="73"/>
        <v>10699750</v>
      </c>
      <c r="I154" s="458">
        <f t="shared" si="73"/>
        <v>10956500</v>
      </c>
      <c r="J154" s="458">
        <f t="shared" si="73"/>
        <v>14121750</v>
      </c>
      <c r="K154" s="458">
        <f t="shared" si="73"/>
        <v>8187750</v>
      </c>
      <c r="L154" s="458">
        <f t="shared" si="73"/>
        <v>2549750</v>
      </c>
      <c r="M154" s="458">
        <f t="shared" si="73"/>
        <v>4443750</v>
      </c>
      <c r="N154" s="458">
        <f t="shared" si="73"/>
        <v>6529750</v>
      </c>
      <c r="O154" s="458">
        <f t="shared" si="73"/>
        <v>0</v>
      </c>
      <c r="P154" s="458">
        <f t="shared" ref="P154" si="74">SUM(D154:O154)</f>
        <v>72862750</v>
      </c>
      <c r="Q154" s="63" t="e">
        <f ca="1">SUM(Q49:Q63)</f>
        <v>#VALUE!</v>
      </c>
      <c r="R154" s="60">
        <f t="shared" si="25"/>
        <v>2637250</v>
      </c>
      <c r="S154" s="61"/>
      <c r="T154" s="61"/>
      <c r="U154" s="61"/>
      <c r="V154" s="61"/>
      <c r="W154" s="61"/>
    </row>
    <row r="155" spans="1:23" ht="12" thickBot="1" x14ac:dyDescent="0.25">
      <c r="A155" s="357"/>
      <c r="B155" s="358" t="s">
        <v>291</v>
      </c>
      <c r="C155" s="459">
        <f t="shared" ref="C155:D155" si="75">C47-C154</f>
        <v>0</v>
      </c>
      <c r="D155" s="460">
        <f t="shared" si="75"/>
        <v>0</v>
      </c>
      <c r="E155" s="460">
        <f>E47-E154+D155</f>
        <v>120000</v>
      </c>
      <c r="F155" s="460">
        <f t="shared" ref="F155:O155" si="76">F47-F154+E155</f>
        <v>74390000</v>
      </c>
      <c r="G155" s="460">
        <f t="shared" si="76"/>
        <v>59286250</v>
      </c>
      <c r="H155" s="460">
        <f t="shared" si="76"/>
        <v>48706500</v>
      </c>
      <c r="I155" s="460">
        <f t="shared" si="76"/>
        <v>37870000</v>
      </c>
      <c r="J155" s="460">
        <f t="shared" si="76"/>
        <v>23868250</v>
      </c>
      <c r="K155" s="460">
        <f t="shared" si="76"/>
        <v>15800500</v>
      </c>
      <c r="L155" s="460">
        <f t="shared" si="76"/>
        <v>13370750</v>
      </c>
      <c r="M155" s="460">
        <f t="shared" si="76"/>
        <v>9047000</v>
      </c>
      <c r="N155" s="460">
        <f t="shared" si="76"/>
        <v>2637250</v>
      </c>
      <c r="O155" s="460">
        <f t="shared" si="76"/>
        <v>2637250</v>
      </c>
      <c r="P155" s="460">
        <f>+P47-P154</f>
        <v>2637250</v>
      </c>
      <c r="Q155" s="64" t="e">
        <f ca="1">Q47-Q154</f>
        <v>#VALUE!</v>
      </c>
      <c r="R155" s="47"/>
    </row>
    <row r="156" spans="1:23" s="48" customFormat="1" x14ac:dyDescent="0.2">
      <c r="A156" s="74"/>
      <c r="B156" s="74"/>
      <c r="C156" s="461"/>
      <c r="D156" s="461"/>
      <c r="E156" s="461"/>
      <c r="F156" s="461"/>
      <c r="G156" s="461"/>
      <c r="H156" s="461"/>
      <c r="I156" s="461"/>
      <c r="J156" s="461"/>
      <c r="K156" s="461"/>
      <c r="L156" s="461"/>
      <c r="M156" s="461"/>
      <c r="N156" s="461"/>
      <c r="O156" s="461"/>
      <c r="P156" s="461"/>
      <c r="Q156" s="75"/>
      <c r="R156" s="47"/>
      <c r="S156" s="73"/>
      <c r="T156" s="73"/>
      <c r="U156" s="73"/>
      <c r="V156" s="73"/>
      <c r="W156" s="47"/>
    </row>
    <row r="157" spans="1:23" s="48" customFormat="1" x14ac:dyDescent="0.2">
      <c r="A157" s="74"/>
      <c r="B157" s="74"/>
      <c r="C157" s="461"/>
      <c r="D157" s="461"/>
      <c r="E157" s="461"/>
      <c r="F157" s="461"/>
      <c r="G157" s="461"/>
      <c r="H157" s="461"/>
      <c r="I157" s="461"/>
      <c r="J157" s="461"/>
      <c r="K157" s="461"/>
      <c r="L157" s="461"/>
      <c r="M157" s="461"/>
      <c r="N157" s="461"/>
      <c r="O157" s="461"/>
      <c r="P157" s="461"/>
      <c r="Q157" s="75"/>
      <c r="R157" s="47"/>
      <c r="S157" s="73"/>
      <c r="T157" s="73"/>
      <c r="U157" s="73"/>
      <c r="V157" s="73"/>
      <c r="W157" s="47"/>
    </row>
    <row r="158" spans="1:23" s="48" customFormat="1" x14ac:dyDescent="0.2">
      <c r="B158" s="76" t="s">
        <v>347</v>
      </c>
      <c r="C158" s="462"/>
      <c r="D158" s="462"/>
      <c r="E158" s="462"/>
      <c r="F158" s="462"/>
      <c r="G158" s="462"/>
      <c r="H158" s="462"/>
      <c r="I158" s="462"/>
      <c r="J158" s="462"/>
      <c r="K158" s="462"/>
      <c r="L158" s="462"/>
      <c r="M158" s="462"/>
      <c r="N158" s="462"/>
      <c r="O158" s="462"/>
      <c r="P158" s="435"/>
      <c r="Q158" s="57"/>
      <c r="R158" s="47"/>
      <c r="S158" s="73" t="s">
        <v>294</v>
      </c>
      <c r="T158" s="73"/>
      <c r="U158" s="73"/>
      <c r="V158" s="73"/>
      <c r="W158" s="47"/>
    </row>
    <row r="159" spans="1:23" s="48" customFormat="1" x14ac:dyDescent="0.2">
      <c r="B159" s="65"/>
      <c r="C159" s="462"/>
      <c r="D159" s="462"/>
      <c r="E159" s="462"/>
      <c r="F159" s="462"/>
      <c r="G159" s="462"/>
      <c r="H159" s="462"/>
      <c r="I159" s="462"/>
      <c r="J159" s="462"/>
      <c r="K159" s="462"/>
      <c r="L159" s="462"/>
      <c r="M159" s="462"/>
      <c r="N159" s="462"/>
      <c r="O159" s="462"/>
      <c r="P159" s="435"/>
      <c r="Q159" s="57"/>
      <c r="R159" s="47"/>
      <c r="S159" s="47"/>
      <c r="T159" s="47"/>
      <c r="U159" s="47"/>
      <c r="V159" s="47"/>
      <c r="W159" s="47"/>
    </row>
    <row r="160" spans="1:23" s="48" customFormat="1" x14ac:dyDescent="0.2">
      <c r="B160" s="65"/>
      <c r="C160" s="462"/>
      <c r="D160" s="462"/>
      <c r="E160" s="462"/>
      <c r="F160" s="462"/>
      <c r="G160" s="462"/>
      <c r="H160" s="462"/>
      <c r="I160" s="462"/>
      <c r="J160" s="462"/>
      <c r="K160" s="462"/>
      <c r="L160" s="462"/>
      <c r="M160" s="462"/>
      <c r="N160" s="462"/>
      <c r="O160" s="462"/>
      <c r="P160" s="435"/>
      <c r="Q160" s="57"/>
      <c r="R160" s="47"/>
      <c r="S160" s="47"/>
      <c r="T160" s="47"/>
      <c r="U160" s="47"/>
      <c r="V160" s="47"/>
      <c r="W160" s="47"/>
    </row>
    <row r="161" spans="2:23" s="48" customFormat="1" x14ac:dyDescent="0.2">
      <c r="B161" s="66" t="str">
        <f>'[1]DATOS COLEGIO'!C25</f>
        <v>JORGE VILLAMIL</v>
      </c>
      <c r="C161" s="462"/>
      <c r="D161" s="462"/>
      <c r="E161" s="462"/>
      <c r="F161" s="462"/>
      <c r="G161" s="462"/>
      <c r="H161" s="462"/>
      <c r="I161" s="462"/>
      <c r="J161" s="462"/>
      <c r="K161" s="462"/>
      <c r="L161" s="462"/>
      <c r="M161" s="462"/>
      <c r="N161" s="462"/>
      <c r="O161" s="462"/>
      <c r="P161" s="435"/>
      <c r="Q161" s="57"/>
      <c r="R161" s="47"/>
      <c r="S161" s="47"/>
      <c r="T161" s="47"/>
      <c r="U161" s="47"/>
      <c r="V161" s="47"/>
      <c r="W161" s="47"/>
    </row>
    <row r="162" spans="2:23" s="48" customFormat="1" x14ac:dyDescent="0.2">
      <c r="B162" s="65" t="s">
        <v>292</v>
      </c>
      <c r="C162" s="462"/>
      <c r="D162" s="462"/>
      <c r="E162" s="462"/>
      <c r="F162" s="462"/>
      <c r="G162" s="462"/>
      <c r="H162" s="462"/>
      <c r="I162" s="462"/>
      <c r="J162" s="462"/>
      <c r="K162" s="462"/>
      <c r="L162" s="462"/>
      <c r="M162" s="462"/>
      <c r="N162" s="462"/>
      <c r="O162" s="462"/>
      <c r="P162" s="435"/>
      <c r="Q162" s="57"/>
      <c r="R162" s="47"/>
      <c r="S162" s="47"/>
      <c r="T162" s="47"/>
      <c r="U162" s="47"/>
      <c r="V162" s="47"/>
      <c r="W162" s="47"/>
    </row>
    <row r="163" spans="2:23" x14ac:dyDescent="0.2">
      <c r="D163" s="463"/>
      <c r="E163" s="463"/>
      <c r="F163" s="463"/>
      <c r="H163" s="463"/>
      <c r="I163" s="463"/>
      <c r="J163" s="463"/>
      <c r="L163" s="463"/>
      <c r="M163" s="463"/>
      <c r="N163" s="463"/>
    </row>
    <row r="164" spans="2:23" x14ac:dyDescent="0.2">
      <c r="B164" s="43" t="s">
        <v>293</v>
      </c>
    </row>
    <row r="166" spans="2:23" x14ac:dyDescent="0.2">
      <c r="B166" s="67"/>
      <c r="D166" s="463"/>
      <c r="E166" s="463"/>
      <c r="F166" s="463"/>
      <c r="H166" s="463"/>
      <c r="I166" s="463"/>
      <c r="J166" s="463"/>
      <c r="L166" s="464"/>
      <c r="M166" s="464"/>
      <c r="N166" s="464"/>
    </row>
  </sheetData>
  <mergeCells count="9">
    <mergeCell ref="A7:Q7"/>
    <mergeCell ref="A8:Q8"/>
    <mergeCell ref="A9:Q9"/>
    <mergeCell ref="A10:A11"/>
    <mergeCell ref="B10:B11"/>
    <mergeCell ref="C10:C11"/>
    <mergeCell ref="D10:O10"/>
    <mergeCell ref="P10:P11"/>
    <mergeCell ref="Q10:Q11"/>
  </mergeCells>
  <dataValidations count="1">
    <dataValidation type="custom" allowBlank="1" showInputMessage="1" showErrorMessage="1" sqref="D58:P58 D61:R61 D64:P64 D66:P68 D72:P75 D79:P81 D83:P85 D89:P90 D98:P98 D104:P105 D110:P111 D117:P117 J123:P124 J128:P128 J136:P136 J140:P140 J143:P143 J149:P149 D155:O155 B154 C55:C154 A149:B149 A143:B143 A140:B140 A136:B136 A128:B128 A123:B124 A120:B120 A117:B117 A110:B111 A104:B105 A98:B98 A89:B90 A83:B85 A79:B81 A72:B75 A66:B68 A64:B64 A61:B61 A58:B58 A49:B53 D49:P53 C10:C11 A12:P14 C15:C19 A20:P23 C24:C25 A26:P26 C27 A28:P35 C36 A37:P39 C40 A41:P41 C42:C43 A44:P44 C45:C46 A47:P47 C48:C53 P150:P152 A54:P54 P55:P57 P59:P60 P62:P63 P65 P69:P71 P76:P77 P82 P86:P88 P91:P97 P99:P103 P106:P109 P112:P116 P118:P119 P121:P122 P125:P127 P129:P131 P133:P135 P141:P142 D154:P154 D149:H149 D143:H143 D140:H140 D136:H136 D128:H128 D123:H124 D120:H120 J120:P120">
      <formula1>"."</formula1>
    </dataValidation>
  </dataValidations>
  <pageMargins left="1.08" right="0.16" top="0.75" bottom="0.75" header="0.3" footer="0.3"/>
  <pageSetup paperSize="5" scale="75" orientation="landscape" r:id="rId1"/>
  <rowBreaks count="1" manualBreakCount="1">
    <brk id="4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205"/>
  <sheetViews>
    <sheetView topLeftCell="A143" zoomScaleNormal="100" workbookViewId="0">
      <selection activeCell="A194" sqref="A194:F194"/>
    </sheetView>
  </sheetViews>
  <sheetFormatPr baseColWidth="10" defaultColWidth="11.42578125" defaultRowHeight="15" x14ac:dyDescent="0.25"/>
  <cols>
    <col min="1" max="1" width="21.5703125" style="287" customWidth="1"/>
    <col min="2" max="2" width="34.28515625" style="287" customWidth="1"/>
    <col min="3" max="4" width="14" style="287" customWidth="1"/>
    <col min="5" max="5" width="13.140625" style="287" customWidth="1"/>
    <col min="6" max="6" width="14.28515625" style="287" customWidth="1"/>
    <col min="7" max="7" width="11.42578125" style="287"/>
    <col min="8" max="16384" width="11.42578125" style="1"/>
  </cols>
  <sheetData>
    <row r="1" spans="1:6" ht="24.75" customHeight="1" x14ac:dyDescent="0.25">
      <c r="A1" s="543" t="str">
        <f>'DATOS COLEGIO'!C22</f>
        <v>COLEGIO LUIS CARLOS GALÁN SARMIENTO</v>
      </c>
      <c r="B1" s="543"/>
      <c r="C1" s="543"/>
      <c r="D1" s="543"/>
      <c r="E1" s="543"/>
      <c r="F1" s="543"/>
    </row>
    <row r="2" spans="1:6" ht="9" customHeight="1" x14ac:dyDescent="0.25">
      <c r="A2" s="543"/>
      <c r="B2" s="543"/>
      <c r="C2" s="543"/>
      <c r="D2" s="543"/>
      <c r="E2" s="543"/>
      <c r="F2" s="543"/>
    </row>
    <row r="3" spans="1:6" ht="17.25" customHeight="1" x14ac:dyDescent="0.25">
      <c r="A3" s="544" t="str">
        <f>'DATOS COLEGIO'!C32</f>
        <v>RESOLUSION N.06</v>
      </c>
      <c r="B3" s="536"/>
      <c r="C3" s="536"/>
      <c r="D3" s="536"/>
      <c r="E3" s="536"/>
      <c r="F3" s="536"/>
    </row>
    <row r="4" spans="1:6" ht="24" customHeight="1" x14ac:dyDescent="0.25">
      <c r="A4" s="544" t="str">
        <f>'DATOS COLEGIO'!C33</f>
        <v>Noviembre 20 de 2020</v>
      </c>
      <c r="B4" s="536"/>
      <c r="C4" s="536"/>
      <c r="D4" s="536"/>
      <c r="E4" s="536"/>
      <c r="F4" s="536"/>
    </row>
    <row r="5" spans="1:6" ht="38.25" customHeight="1" x14ac:dyDescent="0.25">
      <c r="A5" s="543" t="s">
        <v>782</v>
      </c>
      <c r="B5" s="543"/>
      <c r="C5" s="543"/>
      <c r="D5" s="543"/>
      <c r="E5" s="543"/>
      <c r="F5" s="543"/>
    </row>
    <row r="6" spans="1:6" x14ac:dyDescent="0.25">
      <c r="A6" s="288"/>
    </row>
    <row r="7" spans="1:6" ht="28.5" customHeight="1" x14ac:dyDescent="0.25">
      <c r="A7" s="545" t="s">
        <v>783</v>
      </c>
      <c r="B7" s="545"/>
      <c r="C7" s="545"/>
      <c r="D7" s="545"/>
      <c r="E7" s="545"/>
      <c r="F7" s="545"/>
    </row>
    <row r="8" spans="1:6" ht="30" customHeight="1" x14ac:dyDescent="0.25">
      <c r="A8" s="543" t="s">
        <v>32</v>
      </c>
      <c r="B8" s="543"/>
      <c r="C8" s="543"/>
      <c r="D8" s="543"/>
      <c r="E8" s="543"/>
      <c r="F8" s="543"/>
    </row>
    <row r="9" spans="1:6" ht="54.75" customHeight="1" x14ac:dyDescent="0.25">
      <c r="A9" s="535" t="s">
        <v>784</v>
      </c>
      <c r="B9" s="535"/>
      <c r="C9" s="535"/>
      <c r="D9" s="535"/>
      <c r="E9" s="535"/>
      <c r="F9" s="535"/>
    </row>
    <row r="10" spans="1:6" ht="37.5" customHeight="1" x14ac:dyDescent="0.25">
      <c r="A10" s="535" t="s">
        <v>785</v>
      </c>
      <c r="B10" s="535"/>
      <c r="C10" s="535"/>
      <c r="D10" s="535"/>
      <c r="E10" s="535"/>
      <c r="F10" s="535"/>
    </row>
    <row r="11" spans="1:6" ht="57.75" customHeight="1" x14ac:dyDescent="0.25">
      <c r="A11" s="535" t="s">
        <v>299</v>
      </c>
      <c r="B11" s="535"/>
      <c r="C11" s="535"/>
      <c r="D11" s="535"/>
      <c r="E11" s="535"/>
      <c r="F11" s="535"/>
    </row>
    <row r="12" spans="1:6" x14ac:dyDescent="0.25">
      <c r="A12" s="536" t="s">
        <v>300</v>
      </c>
      <c r="B12" s="536"/>
      <c r="C12" s="536"/>
      <c r="D12" s="536"/>
      <c r="E12" s="536"/>
      <c r="F12" s="536"/>
    </row>
    <row r="13" spans="1:6" ht="15.75" customHeight="1" x14ac:dyDescent="0.25">
      <c r="A13" s="536"/>
      <c r="B13" s="536"/>
      <c r="C13" s="536"/>
      <c r="D13" s="536"/>
      <c r="E13" s="536"/>
      <c r="F13" s="536"/>
    </row>
    <row r="14" spans="1:6" ht="63.75" customHeight="1" thickBot="1" x14ac:dyDescent="0.3">
      <c r="A14" s="537" t="s">
        <v>786</v>
      </c>
      <c r="B14" s="537"/>
      <c r="C14" s="537"/>
      <c r="D14" s="537"/>
      <c r="E14" s="537"/>
      <c r="F14" s="537"/>
    </row>
    <row r="15" spans="1:6" ht="32.25" customHeight="1" thickBot="1" x14ac:dyDescent="0.3">
      <c r="A15" s="289" t="s">
        <v>42</v>
      </c>
      <c r="B15" s="290" t="s">
        <v>43</v>
      </c>
      <c r="C15" s="291" t="s">
        <v>44</v>
      </c>
      <c r="D15" s="292" t="s">
        <v>45</v>
      </c>
    </row>
    <row r="16" spans="1:6" ht="27" customHeight="1" x14ac:dyDescent="0.25">
      <c r="A16" s="293">
        <f>'PRESUPUESTO 2020'!A25</f>
        <v>1</v>
      </c>
      <c r="B16" s="294" t="str">
        <f>'PRESUPUESTO 2020'!B25</f>
        <v>INGRESOS</v>
      </c>
      <c r="C16" s="261">
        <f>'PRESUPUESTO 2020'!C25</f>
        <v>0</v>
      </c>
      <c r="D16" s="262">
        <f>'PRESUPUESTO 2020'!D25</f>
        <v>75500000</v>
      </c>
    </row>
    <row r="17" spans="1:4" x14ac:dyDescent="0.25">
      <c r="A17" s="295" t="str">
        <f>'PRESUPUESTO 2020'!A26</f>
        <v>1.1</v>
      </c>
      <c r="B17" s="296" t="str">
        <f>'PRESUPUESTO 2020'!B26</f>
        <v>INGRESOS CORRIENTES</v>
      </c>
      <c r="C17" s="263">
        <f>'PRESUPUESTO 2020'!C26</f>
        <v>0</v>
      </c>
      <c r="D17" s="264">
        <f>'PRESUPUESTO 2020'!D26</f>
        <v>75500000</v>
      </c>
    </row>
    <row r="18" spans="1:4" x14ac:dyDescent="0.25">
      <c r="A18" s="295" t="str">
        <f>'PRESUPUESTO 2020'!A27</f>
        <v>1.1.02</v>
      </c>
      <c r="B18" s="296" t="str">
        <f>'PRESUPUESTO 2020'!B27</f>
        <v>INGRESOS NO TRIBUTARIOS</v>
      </c>
      <c r="C18" s="263">
        <f>'PRESUPUESTO 2020'!C27</f>
        <v>0</v>
      </c>
      <c r="D18" s="264">
        <f>'PRESUPUESTO 2020'!D27</f>
        <v>75500000</v>
      </c>
    </row>
    <row r="19" spans="1:4" x14ac:dyDescent="0.25">
      <c r="A19" s="295" t="str">
        <f>'PRESUPUESTO 2020'!A28</f>
        <v>1.1.02.05</v>
      </c>
      <c r="B19" s="296" t="str">
        <f>'PRESUPUESTO 2020'!B28</f>
        <v>Venta de Bienes y Servicios</v>
      </c>
      <c r="C19" s="263">
        <f>'PRESUPUESTO 2020'!C28</f>
        <v>0</v>
      </c>
      <c r="D19" s="264">
        <f>'PRESUPUESTO 2020'!D28</f>
        <v>1200000</v>
      </c>
    </row>
    <row r="20" spans="1:4" ht="22.5" x14ac:dyDescent="0.25">
      <c r="A20" s="297" t="str">
        <f>'PRESUPUESTO 2020'!A29</f>
        <v>1.1.02.05.002</v>
      </c>
      <c r="B20" s="298" t="str">
        <f>'PRESUPUESTO 2020'!B29</f>
        <v>Ventas incidentales de establecimientos no de mercado</v>
      </c>
      <c r="C20" s="265">
        <f>'PRESUPUESTO 2020'!C29</f>
        <v>1200000</v>
      </c>
      <c r="D20" s="266">
        <f>'PRESUPUESTO 2020'!D29</f>
        <v>0</v>
      </c>
    </row>
    <row r="21" spans="1:4" ht="22.5" x14ac:dyDescent="0.25">
      <c r="A21" s="297" t="str">
        <f>'PRESUPUESTO 2020'!A30</f>
        <v>1.1.02.05.002.09</v>
      </c>
      <c r="B21" s="298" t="str">
        <f>'PRESUPUESTO 2020'!B30</f>
        <v>Servicios para la comunidad, sociales y personales</v>
      </c>
      <c r="C21" s="265">
        <f>'PRESUPUESTO 2020'!C30</f>
        <v>1200000</v>
      </c>
      <c r="D21" s="266">
        <f>'PRESUPUESTO 2020'!D30</f>
        <v>0</v>
      </c>
    </row>
    <row r="22" spans="1:4" x14ac:dyDescent="0.25">
      <c r="A22" s="297" t="str">
        <f>'PRESUPUESTO 2020'!A31</f>
        <v>1.1.02.05.002.09.001</v>
      </c>
      <c r="B22" s="298" t="str">
        <f>'PRESUPUESTO 2020'!B31</f>
        <v>Constancias y Certificados</v>
      </c>
      <c r="C22" s="265">
        <f>'PRESUPUESTO 2020'!C31</f>
        <v>0</v>
      </c>
      <c r="D22" s="266">
        <f>'PRESUPUESTO 2020'!D31</f>
        <v>0</v>
      </c>
    </row>
    <row r="23" spans="1:4" x14ac:dyDescent="0.25">
      <c r="A23" s="297" t="str">
        <f>'PRESUPUESTO 2020'!A32</f>
        <v>1.1.02.05.002.09.002</v>
      </c>
      <c r="B23" s="298" t="str">
        <f>'PRESUPUESTO 2020'!B32</f>
        <v>Arrendamientos</v>
      </c>
      <c r="C23" s="265">
        <f>'PRESUPUESTO 2020'!C32</f>
        <v>1200000</v>
      </c>
      <c r="D23" s="266">
        <f>'PRESUPUESTO 2020'!D32</f>
        <v>0</v>
      </c>
    </row>
    <row r="24" spans="1:4" x14ac:dyDescent="0.25">
      <c r="A24" s="297" t="str">
        <f>'PRESUPUESTO 2020'!A33</f>
        <v>1.1.02.05.002.09.003</v>
      </c>
      <c r="B24" s="298" t="str">
        <f>'PRESUPUESTO 2020'!B33</f>
        <v>Venta de Productos</v>
      </c>
      <c r="C24" s="265">
        <f>'PRESUPUESTO 2020'!C33</f>
        <v>0</v>
      </c>
      <c r="D24" s="266">
        <f>'PRESUPUESTO 2020'!D33</f>
        <v>0</v>
      </c>
    </row>
    <row r="25" spans="1:4" x14ac:dyDescent="0.25">
      <c r="A25" s="297" t="str">
        <f>'PRESUPUESTO 2020'!A34</f>
        <v>1.1.02.05.002.09.004</v>
      </c>
      <c r="B25" s="298" t="str">
        <f>'PRESUPUESTO 2020'!B34</f>
        <v>Ciclos Complementarios</v>
      </c>
      <c r="C25" s="265">
        <f>'PRESUPUESTO 2020'!C34</f>
        <v>0</v>
      </c>
      <c r="D25" s="266">
        <f>'PRESUPUESTO 2020'!D34</f>
        <v>0</v>
      </c>
    </row>
    <row r="26" spans="1:4" x14ac:dyDescent="0.25">
      <c r="A26" s="297" t="str">
        <f>'PRESUPUESTO 2020'!A35</f>
        <v>1.1.02.05.002.09.005</v>
      </c>
      <c r="B26" s="298" t="str">
        <f>'PRESUPUESTO 2020'!B35</f>
        <v xml:space="preserve">Otros </v>
      </c>
      <c r="C26" s="265">
        <f>'PRESUPUESTO 2020'!C35</f>
        <v>0</v>
      </c>
      <c r="D26" s="266">
        <f>'PRESUPUESTO 2020'!D35</f>
        <v>0</v>
      </c>
    </row>
    <row r="27" spans="1:4" x14ac:dyDescent="0.25">
      <c r="A27" s="295" t="str">
        <f>'PRESUPUESTO 2020'!A36</f>
        <v>1.1.02.06</v>
      </c>
      <c r="B27" s="296" t="str">
        <f>'PRESUPUESTO 2020'!B36</f>
        <v>Transferencias corrientes</v>
      </c>
      <c r="C27" s="263">
        <f>'PRESUPUESTO 2020'!C36</f>
        <v>0</v>
      </c>
      <c r="D27" s="264">
        <f>'PRESUPUESTO 2020'!D36</f>
        <v>74300000</v>
      </c>
    </row>
    <row r="28" spans="1:4" x14ac:dyDescent="0.25">
      <c r="A28" s="297" t="str">
        <f>'PRESUPUESTO 2020'!A37</f>
        <v>1.1.02.06.001</v>
      </c>
      <c r="B28" s="298" t="str">
        <f>'PRESUPUESTO 2020'!B37</f>
        <v>Sistema General de Participaciones</v>
      </c>
      <c r="C28" s="265">
        <f>'PRESUPUESTO 2020'!C37</f>
        <v>74300000</v>
      </c>
      <c r="D28" s="266">
        <f>'PRESUPUESTO 2020'!D37</f>
        <v>0</v>
      </c>
    </row>
    <row r="29" spans="1:4" x14ac:dyDescent="0.25">
      <c r="A29" s="297" t="str">
        <f>'PRESUPUESTO 2020'!A38</f>
        <v>1.1.02.06.001.01</v>
      </c>
      <c r="B29" s="298" t="str">
        <f>'PRESUPUESTO 2020'!B38</f>
        <v>Participación para educación</v>
      </c>
      <c r="C29" s="265">
        <f>'PRESUPUESTO 2020'!C38</f>
        <v>74300000</v>
      </c>
      <c r="D29" s="266">
        <f>'PRESUPUESTO 2020'!D38</f>
        <v>0</v>
      </c>
    </row>
    <row r="30" spans="1:4" x14ac:dyDescent="0.25">
      <c r="A30" s="297" t="str">
        <f>'PRESUPUESTO 2020'!A39</f>
        <v>1.1.02.06.001.01.03</v>
      </c>
      <c r="B30" s="298" t="str">
        <f>'PRESUPUESTO 2020'!B39</f>
        <v>Calidad</v>
      </c>
      <c r="C30" s="265">
        <f>'PRESUPUESTO 2020'!C39</f>
        <v>74300000</v>
      </c>
      <c r="D30" s="266">
        <f>'PRESUPUESTO 2020'!D39</f>
        <v>0</v>
      </c>
    </row>
    <row r="31" spans="1:4" x14ac:dyDescent="0.25">
      <c r="A31" s="297" t="str">
        <f>'PRESUPUESTO 2020'!A40</f>
        <v>1.1.02.06.001.01.03.02</v>
      </c>
      <c r="B31" s="298" t="str">
        <f>'PRESUPUESTO 2020'!B40</f>
        <v>Calidad  por gratuidad</v>
      </c>
      <c r="C31" s="265">
        <f>'PRESUPUESTO 2020'!C40</f>
        <v>74300000</v>
      </c>
      <c r="D31" s="266">
        <f>'PRESUPUESTO 2020'!D40</f>
        <v>0</v>
      </c>
    </row>
    <row r="32" spans="1:4" ht="22.5" x14ac:dyDescent="0.25">
      <c r="A32" s="297" t="str">
        <f>'PRESUPUESTO 2020'!A41</f>
        <v>1.1.02.06.005</v>
      </c>
      <c r="B32" s="298" t="str">
        <f>'PRESUPUESTO 2020'!B41</f>
        <v xml:space="preserve">A entidades territoriales distintas de participaciones y compensaciones </v>
      </c>
      <c r="C32" s="265">
        <f>'PRESUPUESTO 2020'!C41</f>
        <v>0</v>
      </c>
      <c r="D32" s="266">
        <f>'PRESUPUESTO 2020'!D41</f>
        <v>0</v>
      </c>
    </row>
    <row r="33" spans="1:4" ht="22.5" x14ac:dyDescent="0.25">
      <c r="A33" s="297" t="str">
        <f>'PRESUPUESTO 2020'!A42</f>
        <v>1.1.02.06.006</v>
      </c>
      <c r="B33" s="298" t="str">
        <f>'PRESUPUESTO 2020'!B42</f>
        <v>Transferencias de otras entidades del gobierno general</v>
      </c>
      <c r="C33" s="265">
        <f>'PRESUPUESTO 2020'!C42</f>
        <v>0</v>
      </c>
      <c r="D33" s="266">
        <f>'PRESUPUESTO 2020'!D42</f>
        <v>0</v>
      </c>
    </row>
    <row r="34" spans="1:4" x14ac:dyDescent="0.25">
      <c r="A34" s="297" t="str">
        <f>'PRESUPUESTO 2020'!A43</f>
        <v>1.1.02.06.006.06</v>
      </c>
      <c r="B34" s="298" t="str">
        <f>'PRESUPUESTO 2020'!B43</f>
        <v>Otras unidades de gobierno</v>
      </c>
      <c r="C34" s="265">
        <f>'PRESUPUESTO 2020'!C43</f>
        <v>0</v>
      </c>
      <c r="D34" s="266">
        <f>'PRESUPUESTO 2020'!D43</f>
        <v>0</v>
      </c>
    </row>
    <row r="35" spans="1:4" x14ac:dyDescent="0.25">
      <c r="A35" s="295" t="str">
        <f>'PRESUPUESTO 2020'!A44</f>
        <v>1.2</v>
      </c>
      <c r="B35" s="296" t="str">
        <f>'PRESUPUESTO 2020'!B44</f>
        <v>Recursos de capital</v>
      </c>
      <c r="C35" s="263">
        <f>'PRESUPUESTO 2020'!C44</f>
        <v>0</v>
      </c>
      <c r="D35" s="264">
        <f>'PRESUPUESTO 2020'!D44</f>
        <v>0</v>
      </c>
    </row>
    <row r="36" spans="1:4" hidden="1" x14ac:dyDescent="0.25">
      <c r="A36" s="295" t="str">
        <f>'PRESUPUESTO 2020'!A45</f>
        <v>1.2.01</v>
      </c>
      <c r="B36" s="296" t="str">
        <f>'PRESUPUESTO 2020'!B45</f>
        <v>Disposición de activos</v>
      </c>
      <c r="C36" s="263">
        <f>'PRESUPUESTO 2020'!C45</f>
        <v>0</v>
      </c>
      <c r="D36" s="264">
        <f>'PRESUPUESTO 2020'!D45</f>
        <v>0</v>
      </c>
    </row>
    <row r="37" spans="1:4" hidden="1" x14ac:dyDescent="0.25">
      <c r="A37" s="295" t="str">
        <f>'PRESUPUESTO 2020'!A46</f>
        <v>1.2.01.02</v>
      </c>
      <c r="B37" s="296" t="str">
        <f>'PRESUPUESTO 2020'!B46</f>
        <v>Disposición de activos no financieros</v>
      </c>
      <c r="C37" s="263">
        <f>'PRESUPUESTO 2020'!C46</f>
        <v>0</v>
      </c>
      <c r="D37" s="264">
        <f>'PRESUPUESTO 2020'!D46</f>
        <v>0</v>
      </c>
    </row>
    <row r="38" spans="1:4" hidden="1" x14ac:dyDescent="0.25">
      <c r="A38" s="297" t="str">
        <f>'PRESUPUESTO 2020'!A47</f>
        <v>1.2.01.02.001</v>
      </c>
      <c r="B38" s="298" t="str">
        <f>'PRESUPUESTO 2020'!B47</f>
        <v>Disposición de activos fijos</v>
      </c>
      <c r="C38" s="265">
        <f>'PRESUPUESTO 2020'!C47</f>
        <v>0</v>
      </c>
      <c r="D38" s="266">
        <f>'PRESUPUESTO 2020'!D47</f>
        <v>0</v>
      </c>
    </row>
    <row r="39" spans="1:4" hidden="1" x14ac:dyDescent="0.25">
      <c r="A39" s="297" t="str">
        <f>'PRESUPUESTO 2020'!A48</f>
        <v>1.2.01.02.001.02</v>
      </c>
      <c r="B39" s="298" t="str">
        <f>'PRESUPUESTO 2020'!B48</f>
        <v>Disposición de maquinaria y equipo</v>
      </c>
      <c r="C39" s="265">
        <f>'PRESUPUESTO 2020'!C48</f>
        <v>0</v>
      </c>
      <c r="D39" s="266">
        <f>'PRESUPUESTO 2020'!D48</f>
        <v>0</v>
      </c>
    </row>
    <row r="40" spans="1:4" hidden="1" x14ac:dyDescent="0.25">
      <c r="A40" s="297" t="str">
        <f>'PRESUPUESTO 2020'!A49</f>
        <v>1.2.01.02.001.03</v>
      </c>
      <c r="B40" s="298" t="str">
        <f>'PRESUPUESTO 2020'!B49</f>
        <v>Disposición de otros activos fijos</v>
      </c>
      <c r="C40" s="265">
        <f>'PRESUPUESTO 2020'!C49</f>
        <v>0</v>
      </c>
      <c r="D40" s="266">
        <f>'PRESUPUESTO 2020'!D49</f>
        <v>0</v>
      </c>
    </row>
    <row r="41" spans="1:4" hidden="1" x14ac:dyDescent="0.25">
      <c r="A41" s="297" t="str">
        <f>'PRESUPUESTO 2020'!A50</f>
        <v>1.2.01.02.001.03.01</v>
      </c>
      <c r="B41" s="298" t="str">
        <f>'PRESUPUESTO 2020'!B50</f>
        <v>Disposición de recursos biológicos cultivados</v>
      </c>
      <c r="C41" s="265">
        <f>'PRESUPUESTO 2020'!C50</f>
        <v>0</v>
      </c>
      <c r="D41" s="266">
        <f>'PRESUPUESTO 2020'!D50</f>
        <v>0</v>
      </c>
    </row>
    <row r="42" spans="1:4" x14ac:dyDescent="0.25">
      <c r="A42" s="295" t="str">
        <f>'PRESUPUESTO 2020'!A51</f>
        <v>1.2.05</v>
      </c>
      <c r="B42" s="296" t="str">
        <f>'PRESUPUESTO 2020'!B51</f>
        <v>Rendimientos financieros</v>
      </c>
      <c r="C42" s="263">
        <f>'PRESUPUESTO 2020'!C51</f>
        <v>0</v>
      </c>
      <c r="D42" s="264">
        <f>'PRESUPUESTO 2020'!D51</f>
        <v>0</v>
      </c>
    </row>
    <row r="43" spans="1:4" x14ac:dyDescent="0.25">
      <c r="A43" s="297" t="str">
        <f>'PRESUPUESTO 2020'!A52</f>
        <v>1.2.05.02</v>
      </c>
      <c r="B43" s="298" t="str">
        <f>'PRESUPUESTO 2020'!B52</f>
        <v>Depósitos</v>
      </c>
      <c r="C43" s="265">
        <f>'PRESUPUESTO 2020'!C52</f>
        <v>0</v>
      </c>
      <c r="D43" s="266">
        <f>'PRESUPUESTO 2020'!D52</f>
        <v>0</v>
      </c>
    </row>
    <row r="44" spans="1:4" x14ac:dyDescent="0.25">
      <c r="A44" s="295" t="str">
        <f>'PRESUPUESTO 2020'!A53</f>
        <v>1.2.08</v>
      </c>
      <c r="B44" s="296" t="str">
        <f>'PRESUPUESTO 2020'!B53</f>
        <v>Transferencias de capital</v>
      </c>
      <c r="C44" s="263">
        <f>'PRESUPUESTO 2020'!C53</f>
        <v>0</v>
      </c>
      <c r="D44" s="264">
        <f>'PRESUPUESTO 2020'!D53</f>
        <v>0</v>
      </c>
    </row>
    <row r="45" spans="1:4" x14ac:dyDescent="0.25">
      <c r="A45" s="295" t="str">
        <f>'PRESUPUESTO 2020'!A54</f>
        <v>1.2.08.01</v>
      </c>
      <c r="B45" s="296" t="str">
        <f>'PRESUPUESTO 2020'!B54</f>
        <v>Donaciones</v>
      </c>
      <c r="C45" s="263">
        <f>'PRESUPUESTO 2020'!C54</f>
        <v>0</v>
      </c>
      <c r="D45" s="264">
        <f>'PRESUPUESTO 2020'!D54</f>
        <v>0</v>
      </c>
    </row>
    <row r="46" spans="1:4" x14ac:dyDescent="0.25">
      <c r="A46" s="297" t="str">
        <f>'PRESUPUESTO 2020'!A55</f>
        <v>1.2.08.01.001</v>
      </c>
      <c r="B46" s="298" t="str">
        <f>'PRESUPUESTO 2020'!B55</f>
        <v>De gobiernos extranjeros</v>
      </c>
      <c r="C46" s="265">
        <f>'PRESUPUESTO 2020'!C55</f>
        <v>0</v>
      </c>
      <c r="D46" s="266">
        <f>'PRESUPUESTO 2020'!D55</f>
        <v>0</v>
      </c>
    </row>
    <row r="47" spans="1:4" x14ac:dyDescent="0.25">
      <c r="A47" s="297" t="str">
        <f>'PRESUPUESTO 2020'!A56</f>
        <v>1.2.08.01.001.01</v>
      </c>
      <c r="B47" s="298" t="str">
        <f>'PRESUPUESTO 2020'!B56</f>
        <v xml:space="preserve">No condicionadas a la adquisición de un activo </v>
      </c>
      <c r="C47" s="265">
        <f>'PRESUPUESTO 2020'!C56</f>
        <v>0</v>
      </c>
      <c r="D47" s="266">
        <f>'PRESUPUESTO 2020'!D56</f>
        <v>0</v>
      </c>
    </row>
    <row r="48" spans="1:4" x14ac:dyDescent="0.25">
      <c r="A48" s="297" t="str">
        <f>'PRESUPUESTO 2020'!A57</f>
        <v>1.2.08.01.003</v>
      </c>
      <c r="B48" s="298" t="str">
        <f>'PRESUPUESTO 2020'!B57</f>
        <v>Del sector privado</v>
      </c>
      <c r="C48" s="265">
        <f>'PRESUPUESTO 2020'!C57</f>
        <v>0</v>
      </c>
      <c r="D48" s="266">
        <f>'PRESUPUESTO 2020'!D57</f>
        <v>0</v>
      </c>
    </row>
    <row r="49" spans="1:4" x14ac:dyDescent="0.25">
      <c r="A49" s="297" t="str">
        <f>'PRESUPUESTO 2020'!A58</f>
        <v>1.2.08.01.003.01</v>
      </c>
      <c r="B49" s="298" t="str">
        <f>'PRESUPUESTO 2020'!B58</f>
        <v xml:space="preserve">No condicionadas a la adquisición de un activo </v>
      </c>
      <c r="C49" s="265">
        <f>'PRESUPUESTO 2020'!C58</f>
        <v>0</v>
      </c>
      <c r="D49" s="266">
        <f>'PRESUPUESTO 2020'!D58</f>
        <v>0</v>
      </c>
    </row>
    <row r="50" spans="1:4" ht="22.5" x14ac:dyDescent="0.25">
      <c r="A50" s="295" t="str">
        <f>'PRESUPUESTO 2020'!A59</f>
        <v>1.2.08.02</v>
      </c>
      <c r="B50" s="296" t="str">
        <f>'PRESUPUESTO 2020'!B59</f>
        <v>Indemnizaciones relacionadas con seguros no de vida</v>
      </c>
      <c r="C50" s="263">
        <f>'PRESUPUESTO 2020'!C59</f>
        <v>0</v>
      </c>
      <c r="D50" s="264">
        <f>'PRESUPUESTO 2020'!D59</f>
        <v>0</v>
      </c>
    </row>
    <row r="51" spans="1:4" x14ac:dyDescent="0.25">
      <c r="A51" s="295" t="str">
        <f>'PRESUPUESTO 2020'!A60</f>
        <v>1.2.10</v>
      </c>
      <c r="B51" s="296" t="str">
        <f>'PRESUPUESTO 2020'!B60</f>
        <v>Recursos del balance</v>
      </c>
      <c r="C51" s="263">
        <f>'PRESUPUESTO 2020'!C60</f>
        <v>0</v>
      </c>
      <c r="D51" s="264">
        <f>'PRESUPUESTO 2020'!D60</f>
        <v>0</v>
      </c>
    </row>
    <row r="52" spans="1:4" ht="15.75" thickBot="1" x14ac:dyDescent="0.3">
      <c r="A52" s="299" t="str">
        <f>'PRESUPUESTO 2020'!A61</f>
        <v>1.2.10.02</v>
      </c>
      <c r="B52" s="300" t="str">
        <f>'PRESUPUESTO 2020'!B61</f>
        <v>Superávit fiscal</v>
      </c>
      <c r="C52" s="267">
        <f>'PRESUPUESTO 2020'!C61</f>
        <v>0</v>
      </c>
      <c r="D52" s="268">
        <f>'PRESUPUESTO 2020'!D61</f>
        <v>0</v>
      </c>
    </row>
    <row r="53" spans="1:4" hidden="1" x14ac:dyDescent="0.25">
      <c r="A53" s="301" t="s">
        <v>55</v>
      </c>
      <c r="B53" s="302" t="s">
        <v>56</v>
      </c>
      <c r="C53" s="216"/>
      <c r="D53" s="216">
        <f>+D54+D66+D71+D78</f>
        <v>0</v>
      </c>
    </row>
    <row r="54" spans="1:4" hidden="1" x14ac:dyDescent="0.25">
      <c r="A54" s="8" t="s">
        <v>57</v>
      </c>
      <c r="B54" s="28" t="s">
        <v>58</v>
      </c>
      <c r="C54" s="23"/>
      <c r="D54" s="23">
        <f>+D55</f>
        <v>0</v>
      </c>
    </row>
    <row r="55" spans="1:4" hidden="1" x14ac:dyDescent="0.25">
      <c r="A55" s="8" t="s">
        <v>59</v>
      </c>
      <c r="B55" s="28" t="s">
        <v>60</v>
      </c>
      <c r="C55" s="8"/>
      <c r="D55" s="303">
        <f>+D56</f>
        <v>0</v>
      </c>
    </row>
    <row r="56" spans="1:4" hidden="1" x14ac:dyDescent="0.25">
      <c r="A56" s="8" t="s">
        <v>61</v>
      </c>
      <c r="B56" s="8" t="s">
        <v>62</v>
      </c>
      <c r="C56" s="8"/>
      <c r="D56" s="303">
        <f>+D57</f>
        <v>0</v>
      </c>
    </row>
    <row r="57" spans="1:4" ht="25.5" hidden="1" x14ac:dyDescent="0.25">
      <c r="A57" s="8" t="s">
        <v>63</v>
      </c>
      <c r="B57" s="8" t="s">
        <v>64</v>
      </c>
      <c r="C57" s="8"/>
      <c r="D57" s="303">
        <f>+D58+D61</f>
        <v>0</v>
      </c>
    </row>
    <row r="58" spans="1:4" ht="25.5" hidden="1" x14ac:dyDescent="0.25">
      <c r="A58" s="8" t="s">
        <v>65</v>
      </c>
      <c r="B58" s="8" t="s">
        <v>66</v>
      </c>
      <c r="C58" s="8"/>
      <c r="D58" s="303">
        <f>+D59</f>
        <v>0</v>
      </c>
    </row>
    <row r="59" spans="1:4" ht="25.5" hidden="1" x14ac:dyDescent="0.25">
      <c r="A59" s="8" t="s">
        <v>67</v>
      </c>
      <c r="B59" s="8" t="s">
        <v>68</v>
      </c>
      <c r="C59" s="25"/>
      <c r="D59" s="304">
        <f>+C60</f>
        <v>0</v>
      </c>
    </row>
    <row r="60" spans="1:4" ht="26.25" hidden="1" x14ac:dyDescent="0.25">
      <c r="A60" s="305" t="s">
        <v>69</v>
      </c>
      <c r="B60" s="305" t="s">
        <v>70</v>
      </c>
      <c r="C60" s="27"/>
      <c r="D60" s="303"/>
    </row>
    <row r="61" spans="1:4" ht="38.25" hidden="1" x14ac:dyDescent="0.25">
      <c r="A61" s="8" t="s">
        <v>71</v>
      </c>
      <c r="B61" s="8" t="s">
        <v>72</v>
      </c>
      <c r="C61" s="8"/>
      <c r="D61" s="303">
        <f>+C62+C63+C64+C65</f>
        <v>0</v>
      </c>
    </row>
    <row r="62" spans="1:4" hidden="1" x14ac:dyDescent="0.25">
      <c r="A62" s="8" t="s">
        <v>73</v>
      </c>
      <c r="B62" s="8" t="s">
        <v>74</v>
      </c>
      <c r="C62" s="23"/>
      <c r="D62" s="23"/>
    </row>
    <row r="63" spans="1:4" ht="25.5" hidden="1" x14ac:dyDescent="0.25">
      <c r="A63" s="8" t="s">
        <v>75</v>
      </c>
      <c r="B63" s="8" t="s">
        <v>76</v>
      </c>
      <c r="C63" s="23"/>
      <c r="D63" s="23"/>
    </row>
    <row r="64" spans="1:4" hidden="1" x14ac:dyDescent="0.25">
      <c r="A64" s="8" t="s">
        <v>77</v>
      </c>
      <c r="B64" s="8" t="s">
        <v>78</v>
      </c>
      <c r="C64" s="23"/>
      <c r="D64" s="23"/>
    </row>
    <row r="65" spans="1:4" hidden="1" x14ac:dyDescent="0.25">
      <c r="A65" s="8" t="s">
        <v>79</v>
      </c>
      <c r="B65" s="8" t="s">
        <v>80</v>
      </c>
      <c r="C65" s="23"/>
      <c r="D65" s="23"/>
    </row>
    <row r="66" spans="1:4" hidden="1" x14ac:dyDescent="0.25">
      <c r="A66" s="8" t="s">
        <v>81</v>
      </c>
      <c r="B66" s="28" t="s">
        <v>82</v>
      </c>
      <c r="C66" s="23"/>
      <c r="D66" s="23">
        <f>+D67+D69</f>
        <v>0</v>
      </c>
    </row>
    <row r="67" spans="1:4" hidden="1" x14ac:dyDescent="0.25">
      <c r="A67" s="8" t="s">
        <v>83</v>
      </c>
      <c r="B67" s="8" t="s">
        <v>84</v>
      </c>
      <c r="C67" s="23"/>
      <c r="D67" s="23">
        <f>+C68</f>
        <v>0</v>
      </c>
    </row>
    <row r="68" spans="1:4" ht="39" hidden="1" x14ac:dyDescent="0.25">
      <c r="A68" s="8" t="s">
        <v>85</v>
      </c>
      <c r="B68" s="306" t="s">
        <v>86</v>
      </c>
      <c r="C68" s="23"/>
      <c r="D68" s="23"/>
    </row>
    <row r="69" spans="1:4" hidden="1" x14ac:dyDescent="0.25">
      <c r="A69" s="8" t="s">
        <v>87</v>
      </c>
      <c r="B69" s="8" t="s">
        <v>88</v>
      </c>
      <c r="C69" s="23"/>
      <c r="D69" s="23">
        <f>+C70</f>
        <v>0</v>
      </c>
    </row>
    <row r="70" spans="1:4" ht="39" hidden="1" x14ac:dyDescent="0.25">
      <c r="A70" s="8" t="s">
        <v>89</v>
      </c>
      <c r="B70" s="306" t="s">
        <v>86</v>
      </c>
      <c r="C70" s="23"/>
      <c r="D70" s="23"/>
    </row>
    <row r="71" spans="1:4" ht="25.5" hidden="1" x14ac:dyDescent="0.25">
      <c r="A71" s="8" t="s">
        <v>90</v>
      </c>
      <c r="B71" s="28" t="s">
        <v>91</v>
      </c>
      <c r="C71" s="23"/>
      <c r="D71" s="23">
        <f>+D72</f>
        <v>0</v>
      </c>
    </row>
    <row r="72" spans="1:4" ht="25.5" hidden="1" x14ac:dyDescent="0.25">
      <c r="A72" s="8" t="s">
        <v>92</v>
      </c>
      <c r="B72" s="8" t="s">
        <v>93</v>
      </c>
      <c r="C72" s="28"/>
      <c r="D72" s="303">
        <f>+D73+D76</f>
        <v>0</v>
      </c>
    </row>
    <row r="73" spans="1:4" ht="25.5" hidden="1" x14ac:dyDescent="0.25">
      <c r="A73" s="8" t="s">
        <v>94</v>
      </c>
      <c r="B73" s="8" t="s">
        <v>95</v>
      </c>
      <c r="C73" s="23"/>
      <c r="D73" s="23">
        <f>+D74</f>
        <v>0</v>
      </c>
    </row>
    <row r="74" spans="1:4" ht="25.5" hidden="1" x14ac:dyDescent="0.25">
      <c r="A74" s="8" t="s">
        <v>96</v>
      </c>
      <c r="B74" s="8" t="s">
        <v>97</v>
      </c>
      <c r="C74" s="23"/>
      <c r="D74" s="23">
        <f>+C75</f>
        <v>0</v>
      </c>
    </row>
    <row r="75" spans="1:4" ht="26.25" hidden="1" x14ac:dyDescent="0.25">
      <c r="A75" s="305" t="s">
        <v>98</v>
      </c>
      <c r="B75" s="305" t="s">
        <v>99</v>
      </c>
      <c r="C75" s="23"/>
      <c r="D75" s="23"/>
    </row>
    <row r="76" spans="1:4" ht="38.25" hidden="1" x14ac:dyDescent="0.25">
      <c r="A76" s="8" t="s">
        <v>100</v>
      </c>
      <c r="B76" s="8" t="s">
        <v>101</v>
      </c>
      <c r="C76" s="23"/>
      <c r="D76" s="23">
        <f>+C77</f>
        <v>0</v>
      </c>
    </row>
    <row r="77" spans="1:4" ht="38.25" hidden="1" x14ac:dyDescent="0.25">
      <c r="A77" s="8" t="s">
        <v>102</v>
      </c>
      <c r="B77" s="8" t="s">
        <v>103</v>
      </c>
      <c r="C77" s="23"/>
      <c r="D77" s="23"/>
    </row>
    <row r="78" spans="1:4" hidden="1" x14ac:dyDescent="0.25">
      <c r="A78" s="8" t="s">
        <v>104</v>
      </c>
      <c r="B78" s="28" t="s">
        <v>105</v>
      </c>
      <c r="C78" s="23"/>
      <c r="D78" s="23">
        <f>+C79+C80+C81+C82</f>
        <v>0</v>
      </c>
    </row>
    <row r="79" spans="1:4" hidden="1" x14ac:dyDescent="0.25">
      <c r="A79" s="8" t="s">
        <v>106</v>
      </c>
      <c r="B79" s="303" t="s">
        <v>107</v>
      </c>
      <c r="C79" s="23"/>
      <c r="D79" s="23"/>
    </row>
    <row r="80" spans="1:4" hidden="1" x14ac:dyDescent="0.25">
      <c r="A80" s="8" t="s">
        <v>108</v>
      </c>
      <c r="B80" s="303" t="s">
        <v>109</v>
      </c>
      <c r="C80" s="23"/>
      <c r="D80" s="23"/>
    </row>
    <row r="81" spans="1:7" hidden="1" x14ac:dyDescent="0.25">
      <c r="A81" s="8" t="s">
        <v>110</v>
      </c>
      <c r="B81" s="306" t="s">
        <v>111</v>
      </c>
      <c r="C81" s="23"/>
      <c r="D81" s="23"/>
    </row>
    <row r="82" spans="1:7" hidden="1" x14ac:dyDescent="0.25">
      <c r="A82" s="8" t="s">
        <v>112</v>
      </c>
      <c r="B82" s="306" t="s">
        <v>113</v>
      </c>
      <c r="C82" s="23"/>
      <c r="D82" s="23"/>
    </row>
    <row r="83" spans="1:7" ht="65.25" customHeight="1" thickBot="1" x14ac:dyDescent="0.3">
      <c r="A83" s="537" t="s">
        <v>787</v>
      </c>
      <c r="B83" s="537"/>
      <c r="C83" s="537"/>
      <c r="D83" s="537"/>
      <c r="E83" s="537"/>
      <c r="F83" s="537"/>
    </row>
    <row r="84" spans="1:7" ht="48" customHeight="1" thickBot="1" x14ac:dyDescent="0.3">
      <c r="A84" s="307" t="s">
        <v>117</v>
      </c>
      <c r="B84" s="308" t="s">
        <v>43</v>
      </c>
      <c r="C84" s="309" t="s">
        <v>118</v>
      </c>
      <c r="D84" s="310" t="s">
        <v>119</v>
      </c>
      <c r="E84" s="311" t="s">
        <v>120</v>
      </c>
      <c r="F84" s="312" t="s">
        <v>121</v>
      </c>
    </row>
    <row r="85" spans="1:7" ht="30.75" customHeight="1" x14ac:dyDescent="0.25">
      <c r="A85" s="361">
        <f>'PRESUPUESTO 2020'!A71</f>
        <v>2</v>
      </c>
      <c r="B85" s="342" t="str">
        <f>'PRESUPUESTO 2020'!B71</f>
        <v>GASTOS</v>
      </c>
      <c r="C85" s="362">
        <f>'PRESUPUESTO 2020'!C71</f>
        <v>1200000</v>
      </c>
      <c r="D85" s="362">
        <f>'PRESUPUESTO 2020'!D71</f>
        <v>74300000</v>
      </c>
      <c r="E85" s="362">
        <f>'PRESUPUESTO 2020'!E71</f>
        <v>0</v>
      </c>
      <c r="F85" s="363">
        <f>'PRESUPUESTO 2020'!F71</f>
        <v>75500000</v>
      </c>
      <c r="G85" s="313"/>
    </row>
    <row r="86" spans="1:7" ht="29.25" customHeight="1" x14ac:dyDescent="0.25">
      <c r="A86" s="361" t="str">
        <f>'PRESUPUESTO 2020'!A72</f>
        <v>2.1</v>
      </c>
      <c r="B86" s="342" t="str">
        <f>'PRESUPUESTO 2020'!B72</f>
        <v>FUNCIONAMIENTO</v>
      </c>
      <c r="C86" s="362">
        <f>'PRESUPUESTO 2020'!C72</f>
        <v>1200000</v>
      </c>
      <c r="D86" s="362">
        <f>'PRESUPUESTO 2020'!D72</f>
        <v>74300000</v>
      </c>
      <c r="E86" s="362">
        <f>'PRESUPUESTO 2020'!E72</f>
        <v>0</v>
      </c>
      <c r="F86" s="363">
        <f>'PRESUPUESTO 2020'!F72</f>
        <v>75500000</v>
      </c>
    </row>
    <row r="87" spans="1:7" ht="22.5" customHeight="1" x14ac:dyDescent="0.25">
      <c r="A87" s="401" t="str">
        <f>'PRESUPUESTO 2020'!A73</f>
        <v>2.1.2</v>
      </c>
      <c r="B87" s="365" t="str">
        <f>'PRESUPUESTO 2020'!B73</f>
        <v>ADQUISICIÓN DE BIENES Y SERVICIOS</v>
      </c>
      <c r="C87" s="366">
        <f>'PRESUPUESTO 2020'!C73</f>
        <v>1200000</v>
      </c>
      <c r="D87" s="366">
        <f>'PRESUPUESTO 2020'!D73</f>
        <v>74300000</v>
      </c>
      <c r="E87" s="366">
        <f>'PRESUPUESTO 2020'!E73</f>
        <v>0</v>
      </c>
      <c r="F87" s="367">
        <f>'PRESUPUESTO 2020'!F73</f>
        <v>75500000</v>
      </c>
    </row>
    <row r="88" spans="1:7" ht="24.75" customHeight="1" x14ac:dyDescent="0.25">
      <c r="A88" s="402" t="str">
        <f>'PRESUPUESTO 2020'!A74</f>
        <v>2.1.2.01</v>
      </c>
      <c r="B88" s="369" t="str">
        <f>'PRESUPUESTO 2020'!B74</f>
        <v>Adquisición de activos no Financieros</v>
      </c>
      <c r="C88" s="370">
        <f>'PRESUPUESTO 2020'!C74</f>
        <v>0</v>
      </c>
      <c r="D88" s="370">
        <f>'PRESUPUESTO 2020'!D74</f>
        <v>16862000</v>
      </c>
      <c r="E88" s="370">
        <f>'PRESUPUESTO 2020'!E74</f>
        <v>0</v>
      </c>
      <c r="F88" s="371">
        <f>'PRESUPUESTO 2020'!F74</f>
        <v>16862000</v>
      </c>
      <c r="G88" s="313"/>
    </row>
    <row r="89" spans="1:7" x14ac:dyDescent="0.25">
      <c r="A89" s="402" t="str">
        <f>'PRESUPUESTO 2020'!A75</f>
        <v>2.1.2.01.01</v>
      </c>
      <c r="B89" s="369" t="str">
        <f>'PRESUPUESTO 2020'!B75</f>
        <v>Activos Fijos</v>
      </c>
      <c r="C89" s="370">
        <f>'PRESUPUESTO 2020'!C75</f>
        <v>0</v>
      </c>
      <c r="D89" s="370">
        <f>'PRESUPUESTO 2020'!D75</f>
        <v>16862000</v>
      </c>
      <c r="E89" s="370">
        <f>'PRESUPUESTO 2020'!E75</f>
        <v>0</v>
      </c>
      <c r="F89" s="371">
        <f>'PRESUPUESTO 2020'!F75</f>
        <v>16862000</v>
      </c>
      <c r="G89" s="313"/>
    </row>
    <row r="90" spans="1:7" x14ac:dyDescent="0.25">
      <c r="A90" s="402" t="str">
        <f>'PRESUPUESTO 2020'!A76</f>
        <v>2.1.2.01.01.003</v>
      </c>
      <c r="B90" s="369" t="str">
        <f>'PRESUPUESTO 2020'!B76</f>
        <v>Maquinaria y Equipo</v>
      </c>
      <c r="C90" s="370">
        <f>'PRESUPUESTO 2020'!C76</f>
        <v>0</v>
      </c>
      <c r="D90" s="370">
        <f>'PRESUPUESTO 2020'!D76</f>
        <v>13270000</v>
      </c>
      <c r="E90" s="370">
        <f>'PRESUPUESTO 2020'!E76</f>
        <v>0</v>
      </c>
      <c r="F90" s="371">
        <f>'PRESUPUESTO 2020'!F76</f>
        <v>13270000</v>
      </c>
      <c r="G90" s="313"/>
    </row>
    <row r="91" spans="1:7" x14ac:dyDescent="0.25">
      <c r="A91" s="372" t="str">
        <f>'PRESUPUESTO 2020'!A77</f>
        <v>2.1.2.01.01.003.02</v>
      </c>
      <c r="B91" s="373" t="str">
        <f>'PRESUPUESTO 2020'!B77</f>
        <v>Maquinaria para usos especiales</v>
      </c>
      <c r="C91" s="374">
        <f>'PRESUPUESTO 2020'!C77</f>
        <v>0</v>
      </c>
      <c r="D91" s="374">
        <f>'PRESUPUESTO 2020'!D77</f>
        <v>1970000</v>
      </c>
      <c r="E91" s="374">
        <f>'PRESUPUESTO 2020'!E77</f>
        <v>0</v>
      </c>
      <c r="F91" s="375">
        <f>'PRESUPUESTO 2020'!F77</f>
        <v>1970000</v>
      </c>
      <c r="G91" s="313"/>
    </row>
    <row r="92" spans="1:7" ht="23.25" x14ac:dyDescent="0.25">
      <c r="A92" s="372" t="str">
        <f>'PRESUPUESTO 2020'!A78</f>
        <v>2.1.2.01.01.003.02.08</v>
      </c>
      <c r="B92" s="373" t="str">
        <f>'PRESUPUESTO 2020'!B78</f>
        <v xml:space="preserve"> Otra maquinaria para usos especiales y sus partes y piezas</v>
      </c>
      <c r="C92" s="374">
        <f>'PRESUPUESTO 2020'!C78</f>
        <v>0</v>
      </c>
      <c r="D92" s="374">
        <f>'PRESUPUESTO 2020'!D78</f>
        <v>1970000</v>
      </c>
      <c r="E92" s="374">
        <f>'PRESUPUESTO 2020'!E78</f>
        <v>0</v>
      </c>
      <c r="F92" s="375">
        <f>'PRESUPUESTO 2020'!F78</f>
        <v>1970000</v>
      </c>
      <c r="G92" s="313"/>
    </row>
    <row r="93" spans="1:7" x14ac:dyDescent="0.25">
      <c r="A93" s="376" t="str">
        <f>'PRESUPUESTO 2020'!A79</f>
        <v>2.1.2.01.01.003.02.08.01</v>
      </c>
      <c r="B93" s="319" t="str">
        <f>'PRESUPUESTO 2020'!B79</f>
        <v>Equipo de cocina y cafeteria</v>
      </c>
      <c r="C93" s="377">
        <f>'PRESUPUESTO 2020'!C79</f>
        <v>0</v>
      </c>
      <c r="D93" s="377">
        <f>'PRESUPUESTO 2020'!D79</f>
        <v>0</v>
      </c>
      <c r="E93" s="377">
        <f>'PRESUPUESTO 2020'!E79</f>
        <v>0</v>
      </c>
      <c r="F93" s="378">
        <f>'PRESUPUESTO 2020'!F79</f>
        <v>0</v>
      </c>
      <c r="G93" s="313"/>
    </row>
    <row r="94" spans="1:7" x14ac:dyDescent="0.25">
      <c r="A94" s="379" t="str">
        <f>'PRESUPUESTO 2020'!A80</f>
        <v>2.1.2.01.01.003.02.08.02</v>
      </c>
      <c r="B94" s="318" t="str">
        <f>'PRESUPUESTO 2020'!B80</f>
        <v>Equipo de enseñanza</v>
      </c>
      <c r="C94" s="380">
        <f>'PRESUPUESTO 2020'!C80</f>
        <v>0</v>
      </c>
      <c r="D94" s="380">
        <f>'PRESUPUESTO 2020'!D80</f>
        <v>1440000</v>
      </c>
      <c r="E94" s="380">
        <f>'PRESUPUESTO 2020'!E80</f>
        <v>0</v>
      </c>
      <c r="F94" s="381">
        <f>'PRESUPUESTO 2020'!F80</f>
        <v>1440000</v>
      </c>
      <c r="G94" s="313"/>
    </row>
    <row r="95" spans="1:7" x14ac:dyDescent="0.25">
      <c r="A95" s="379" t="str">
        <f>'PRESUPUESTO 2020'!A81</f>
        <v>2.1.2.01.01.003.02.08.03</v>
      </c>
      <c r="B95" s="318" t="str">
        <f>'PRESUPUESTO 2020'!B81</f>
        <v>Herramientas y Accesorios</v>
      </c>
      <c r="C95" s="380">
        <f>'PRESUPUESTO 2020'!C81</f>
        <v>0</v>
      </c>
      <c r="D95" s="380">
        <f>'PRESUPUESTO 2020'!D81</f>
        <v>530000</v>
      </c>
      <c r="E95" s="380">
        <f>'PRESUPUESTO 2020'!E81</f>
        <v>0</v>
      </c>
      <c r="F95" s="381">
        <f>'PRESUPUESTO 2020'!F81</f>
        <v>530000</v>
      </c>
      <c r="G95" s="313"/>
    </row>
    <row r="96" spans="1:7" ht="23.25" x14ac:dyDescent="0.25">
      <c r="A96" s="372" t="str">
        <f>'PRESUPUESTO 2020'!A82</f>
        <v>2.1.2.01.01.003.03</v>
      </c>
      <c r="B96" s="373" t="str">
        <f>'PRESUPUESTO 2020'!B82</f>
        <v>Maquinaria de oficina, contabilidad e informática</v>
      </c>
      <c r="C96" s="374">
        <f>'PRESUPUESTO 2020'!C82</f>
        <v>0</v>
      </c>
      <c r="D96" s="374">
        <f>'PRESUPUESTO 2020'!D82</f>
        <v>7500000</v>
      </c>
      <c r="E96" s="374">
        <f>'PRESUPUESTO 2020'!E82</f>
        <v>0</v>
      </c>
      <c r="F96" s="375">
        <f>'PRESUPUESTO 2020'!F82</f>
        <v>7500000</v>
      </c>
      <c r="G96" s="313"/>
    </row>
    <row r="97" spans="1:7" ht="34.5" x14ac:dyDescent="0.25">
      <c r="A97" s="372" t="str">
        <f>'PRESUPUESTO 2020'!A83</f>
        <v>2.1.2.01.01.003.03.01</v>
      </c>
      <c r="B97" s="373" t="str">
        <f>'PRESUPUESTO 2020'!B83</f>
        <v>Equipo y maquinaria de oficina - Máquina para oficina y contabilidad, y sus partes y accesorios</v>
      </c>
      <c r="C97" s="374">
        <f>'PRESUPUESTO 2020'!C83</f>
        <v>0</v>
      </c>
      <c r="D97" s="374">
        <f>'PRESUPUESTO 2020'!D83</f>
        <v>0</v>
      </c>
      <c r="E97" s="374">
        <f>'PRESUPUESTO 2020'!E83</f>
        <v>0</v>
      </c>
      <c r="F97" s="375">
        <f>'PRESUPUESTO 2020'!F83</f>
        <v>0</v>
      </c>
      <c r="G97" s="313"/>
    </row>
    <row r="98" spans="1:7" ht="23.25" x14ac:dyDescent="0.25">
      <c r="A98" s="382" t="str">
        <f>'PRESUPUESTO 2020'!A84</f>
        <v>2.1.2.01.01.003.03.02</v>
      </c>
      <c r="B98" s="383" t="str">
        <f>'PRESUPUESTO 2020'!B84</f>
        <v>Equipo de computación - Maquinaria de Informática y sus partes, piezas y accesdorios</v>
      </c>
      <c r="C98" s="374">
        <f>'PRESUPUESTO 2020'!C84</f>
        <v>0</v>
      </c>
      <c r="D98" s="374">
        <f>'PRESUPUESTO 2020'!D84</f>
        <v>7500000</v>
      </c>
      <c r="E98" s="374">
        <f>'PRESUPUESTO 2020'!E84</f>
        <v>0</v>
      </c>
      <c r="F98" s="375">
        <f>'PRESUPUESTO 2020'!F84</f>
        <v>7500000</v>
      </c>
      <c r="G98" s="313"/>
    </row>
    <row r="99" spans="1:7" ht="23.25" x14ac:dyDescent="0.25">
      <c r="A99" s="372" t="str">
        <f>'PRESUPUESTO 2020'!A85</f>
        <v>2.1.2.01.01.003.05</v>
      </c>
      <c r="B99" s="373" t="str">
        <f>'PRESUPUESTO 2020'!B85</f>
        <v>Equipo y aparatos de radio, televisión y comunicaciones</v>
      </c>
      <c r="C99" s="374">
        <f>'PRESUPUESTO 2020'!C85</f>
        <v>0</v>
      </c>
      <c r="D99" s="374">
        <f>'PRESUPUESTO 2020'!D85</f>
        <v>3800000</v>
      </c>
      <c r="E99" s="374">
        <f>'PRESUPUESTO 2020'!E85</f>
        <v>0</v>
      </c>
      <c r="F99" s="375">
        <f>'PRESUPUESTO 2020'!F85</f>
        <v>3800000</v>
      </c>
      <c r="G99" s="313"/>
    </row>
    <row r="100" spans="1:7" ht="34.5" x14ac:dyDescent="0.25">
      <c r="A100" s="372" t="str">
        <f>'PRESUPUESTO 2020'!A86</f>
        <v>2.1.2.01.01.003.05.02</v>
      </c>
      <c r="B100" s="373" t="str">
        <f>'PRESUPUESTO 2020'!B86</f>
        <v>Equipo de comunicación - Aparatos transmisores de televisión y radio; televisión, video y cámaras digitales; teléfonos</v>
      </c>
      <c r="C100" s="374">
        <f>'PRESUPUESTO 2020'!C86</f>
        <v>0</v>
      </c>
      <c r="D100" s="374">
        <f>'PRESUPUESTO 2020'!D86</f>
        <v>2300000</v>
      </c>
      <c r="E100" s="374">
        <f>'PRESUPUESTO 2020'!E86</f>
        <v>0</v>
      </c>
      <c r="F100" s="375">
        <f>'PRESUPUESTO 2020'!F86</f>
        <v>2300000</v>
      </c>
      <c r="G100" s="313"/>
    </row>
    <row r="101" spans="1:7" ht="45.75" x14ac:dyDescent="0.25">
      <c r="A101" s="372" t="str">
        <f>'PRESUPUESTO 2020'!A87</f>
        <v>2.1.2.01.01.003.05.03</v>
      </c>
      <c r="B101" s="373" t="str">
        <f>'PRESUPUESTO 2020'!B87</f>
        <v>Radiorreceptores y receptores de televisión; aparatos para la grabación y reproducción de sonido y video; micrófonos, altavoces, amplificadores, etc.</v>
      </c>
      <c r="C101" s="374">
        <f>'PRESUPUESTO 2020'!C87</f>
        <v>0</v>
      </c>
      <c r="D101" s="374">
        <f>'PRESUPUESTO 2020'!D87</f>
        <v>1500000</v>
      </c>
      <c r="E101" s="374">
        <f>'PRESUPUESTO 2020'!E87</f>
        <v>0</v>
      </c>
      <c r="F101" s="375">
        <f>'PRESUPUESTO 2020'!F87</f>
        <v>1500000</v>
      </c>
      <c r="G101" s="313"/>
    </row>
    <row r="102" spans="1:7" ht="23.25" x14ac:dyDescent="0.25">
      <c r="A102" s="372" t="str">
        <f>'PRESUPUESTO 2020'!A88</f>
        <v>2.1.2.01.01.003.06</v>
      </c>
      <c r="B102" s="373" t="str">
        <f>'PRESUPUESTO 2020'!B88</f>
        <v>Aparatos médicos, instrumentos ópticos y de precisión, relojes</v>
      </c>
      <c r="C102" s="374">
        <f>'PRESUPUESTO 2020'!C88</f>
        <v>0</v>
      </c>
      <c r="D102" s="374">
        <f>'PRESUPUESTO 2020'!D88</f>
        <v>0</v>
      </c>
      <c r="E102" s="374">
        <f>'PRESUPUESTO 2020'!E88</f>
        <v>0</v>
      </c>
      <c r="F102" s="375">
        <f>'PRESUPUESTO 2020'!F88</f>
        <v>0</v>
      </c>
      <c r="G102" s="313"/>
    </row>
    <row r="103" spans="1:7" ht="57" x14ac:dyDescent="0.25">
      <c r="A103" s="372" t="str">
        <f>'PRESUPUESTO 2020'!A89</f>
        <v>2.1.2.01.01.003.06.02</v>
      </c>
      <c r="B103" s="373" t="str">
        <f>'PRESUPUESTO 2020'!B89</f>
        <v>Instrumentos y aparatos de medición, verificación, análisis, de navegación y para otros fines (excepto instrumentos ópticos); instrumentos de control de procesos industriales, sus partes, piezas y accesorios</v>
      </c>
      <c r="C103" s="374">
        <f>'PRESUPUESTO 2020'!C89</f>
        <v>0</v>
      </c>
      <c r="D103" s="374">
        <f>'PRESUPUESTO 2020'!D89</f>
        <v>0</v>
      </c>
      <c r="E103" s="374">
        <f>'PRESUPUESTO 2020'!E89</f>
        <v>0</v>
      </c>
      <c r="F103" s="375">
        <f>'PRESUPUESTO 2020'!F89</f>
        <v>0</v>
      </c>
      <c r="G103" s="313"/>
    </row>
    <row r="104" spans="1:7" ht="23.25" x14ac:dyDescent="0.25">
      <c r="A104" s="384" t="str">
        <f>'PRESUPUESTO 2020'!A90</f>
        <v>2.1.2.01.01.004</v>
      </c>
      <c r="B104" s="385" t="str">
        <f>'PRESUPUESTO 2020'!B90</f>
        <v>Activos Fijos no clasificados como Maquinaria y Equipo</v>
      </c>
      <c r="C104" s="386">
        <f>'PRESUPUESTO 2020'!C90</f>
        <v>0</v>
      </c>
      <c r="D104" s="386">
        <f>'PRESUPUESTO 2020'!D90</f>
        <v>3372000</v>
      </c>
      <c r="E104" s="386">
        <f>'PRESUPUESTO 2020'!E90</f>
        <v>0</v>
      </c>
      <c r="F104" s="387">
        <f>'PRESUPUESTO 2020'!F90</f>
        <v>3372000</v>
      </c>
      <c r="G104" s="313"/>
    </row>
    <row r="105" spans="1:7" ht="23.25" x14ac:dyDescent="0.25">
      <c r="A105" s="372" t="str">
        <f>'PRESUPUESTO 2020'!A91</f>
        <v>2.1.2.01.01.004.01</v>
      </c>
      <c r="B105" s="373" t="str">
        <f>'PRESUPUESTO 2020'!B91</f>
        <v>Muebles, instrumentos musicales, artículos de deporte y antiguedades</v>
      </c>
      <c r="C105" s="374">
        <f>'PRESUPUESTO 2020'!C91</f>
        <v>0</v>
      </c>
      <c r="D105" s="374">
        <f>'PRESUPUESTO 2020'!D91</f>
        <v>3372000</v>
      </c>
      <c r="E105" s="374">
        <f>'PRESUPUESTO 2020'!E91</f>
        <v>0</v>
      </c>
      <c r="F105" s="375">
        <f>'PRESUPUESTO 2020'!F91</f>
        <v>3372000</v>
      </c>
      <c r="G105" s="313"/>
    </row>
    <row r="106" spans="1:7" x14ac:dyDescent="0.25">
      <c r="A106" s="372" t="str">
        <f>'PRESUPUESTO 2020'!A92</f>
        <v>2.1.2.01.01.004.01.01</v>
      </c>
      <c r="B106" s="373" t="str">
        <f>'PRESUPUESTO 2020'!B92</f>
        <v>Muebles</v>
      </c>
      <c r="C106" s="374">
        <f>'PRESUPUESTO 2020'!C92</f>
        <v>0</v>
      </c>
      <c r="D106" s="374">
        <f>'PRESUPUESTO 2020'!D92</f>
        <v>0</v>
      </c>
      <c r="E106" s="374">
        <f>'PRESUPUESTO 2020'!E92</f>
        <v>0</v>
      </c>
      <c r="F106" s="375">
        <f>'PRESUPUESTO 2020'!F92</f>
        <v>0</v>
      </c>
      <c r="G106" s="313"/>
    </row>
    <row r="107" spans="1:7" ht="24" x14ac:dyDescent="0.25">
      <c r="A107" s="388" t="str">
        <f>'PRESUPUESTO 2020'!A93</f>
        <v>2.1.2.01.01.004.01.01.02</v>
      </c>
      <c r="B107" s="389" t="str">
        <f>'PRESUPUESTO 2020'!B93</f>
        <v>Muebles y enseres - Muebles del tipo utilizado en la oficina</v>
      </c>
      <c r="C107" s="390">
        <f>'PRESUPUESTO 2020'!C93</f>
        <v>0</v>
      </c>
      <c r="D107" s="390">
        <f>'PRESUPUESTO 2020'!D93</f>
        <v>0</v>
      </c>
      <c r="E107" s="390">
        <f>'PRESUPUESTO 2020'!E93</f>
        <v>0</v>
      </c>
      <c r="F107" s="391">
        <f>'PRESUPUESTO 2020'!F93</f>
        <v>0</v>
      </c>
      <c r="G107" s="313"/>
    </row>
    <row r="108" spans="1:7" x14ac:dyDescent="0.25">
      <c r="A108" s="392" t="str">
        <f>'PRESUPUESTO 2020'!A94</f>
        <v>2.1.2.01.01.004.01.02</v>
      </c>
      <c r="B108" s="393" t="str">
        <f>'PRESUPUESTO 2020'!B94</f>
        <v>Equipo de Musica - Instrumentos musicales</v>
      </c>
      <c r="C108" s="394">
        <f>'PRESUPUESTO 2020'!C94</f>
        <v>0</v>
      </c>
      <c r="D108" s="394">
        <f>'PRESUPUESTO 2020'!D94</f>
        <v>3372000</v>
      </c>
      <c r="E108" s="394">
        <f>'PRESUPUESTO 2020'!E94</f>
        <v>0</v>
      </c>
      <c r="F108" s="395">
        <f>'PRESUPUESTO 2020'!F94</f>
        <v>3372000</v>
      </c>
      <c r="G108" s="313"/>
    </row>
    <row r="109" spans="1:7" ht="23.25" x14ac:dyDescent="0.25">
      <c r="A109" s="372" t="str">
        <f>'PRESUPUESTO 2020'!A95</f>
        <v>2.1.2.01.01.004.01.03</v>
      </c>
      <c r="B109" s="373" t="str">
        <f>'PRESUPUESTO 2020'!B95</f>
        <v>Equipo de recreación y deporte - Artículos de deporte</v>
      </c>
      <c r="C109" s="374">
        <f>'PRESUPUESTO 2020'!C95</f>
        <v>0</v>
      </c>
      <c r="D109" s="374">
        <f>'PRESUPUESTO 2020'!D95</f>
        <v>0</v>
      </c>
      <c r="E109" s="374">
        <f>'PRESUPUESTO 2020'!E95</f>
        <v>0</v>
      </c>
      <c r="F109" s="375">
        <f>'PRESUPUESTO 2020'!F95</f>
        <v>0</v>
      </c>
      <c r="G109" s="313"/>
    </row>
    <row r="110" spans="1:7" x14ac:dyDescent="0.25">
      <c r="A110" s="384" t="str">
        <f>'PRESUPUESTO 2020'!A96</f>
        <v>2.1.2.01.01.005</v>
      </c>
      <c r="B110" s="385" t="str">
        <f>'PRESUPUESTO 2020'!B96</f>
        <v>Otros Activos Fijos</v>
      </c>
      <c r="C110" s="386">
        <f>'PRESUPUESTO 2020'!C96</f>
        <v>0</v>
      </c>
      <c r="D110" s="386">
        <f>'PRESUPUESTO 2020'!D96</f>
        <v>220000</v>
      </c>
      <c r="E110" s="386">
        <f>'PRESUPUESTO 2020'!E96</f>
        <v>0</v>
      </c>
      <c r="F110" s="387">
        <f>'PRESUPUESTO 2020'!F96</f>
        <v>220000</v>
      </c>
      <c r="G110" s="313"/>
    </row>
    <row r="111" spans="1:7" x14ac:dyDescent="0.25">
      <c r="A111" s="384" t="str">
        <f>'PRESUPUESTO 2020'!A97</f>
        <v>2.1.2.01.01.005.01</v>
      </c>
      <c r="B111" s="385" t="str">
        <f>'PRESUPUESTO 2020'!B97</f>
        <v>Recursos Biológios cultivados</v>
      </c>
      <c r="C111" s="386">
        <f>'PRESUPUESTO 2020'!C97</f>
        <v>0</v>
      </c>
      <c r="D111" s="386">
        <f>'PRESUPUESTO 2020'!D97</f>
        <v>0</v>
      </c>
      <c r="E111" s="386">
        <f>'PRESUPUESTO 2020'!E97</f>
        <v>0</v>
      </c>
      <c r="F111" s="387">
        <f>'PRESUPUESTO 2020'!F97</f>
        <v>0</v>
      </c>
      <c r="G111" s="313"/>
    </row>
    <row r="112" spans="1:7" ht="23.25" x14ac:dyDescent="0.25">
      <c r="A112" s="372" t="str">
        <f>'PRESUPUESTO 2020'!A98</f>
        <v>2.1.2.01.01.005.01.01</v>
      </c>
      <c r="B112" s="373" t="str">
        <f>'PRESUPUESTO 2020'!B98</f>
        <v>compra de Semovientes - Recursos animales que generan productos en forma repetida</v>
      </c>
      <c r="C112" s="374">
        <f>'PRESUPUESTO 2020'!C98</f>
        <v>0</v>
      </c>
      <c r="D112" s="374">
        <f>'PRESUPUESTO 2020'!D98</f>
        <v>0</v>
      </c>
      <c r="E112" s="374">
        <f>'PRESUPUESTO 2020'!E98</f>
        <v>0</v>
      </c>
      <c r="F112" s="375">
        <f>'PRESUPUESTO 2020'!F98</f>
        <v>0</v>
      </c>
      <c r="G112" s="313"/>
    </row>
    <row r="113" spans="1:7" x14ac:dyDescent="0.25">
      <c r="A113" s="372" t="str">
        <f>'PRESUPUESTO 2020'!A99</f>
        <v>2.1.2.01.01.005.01.01.01</v>
      </c>
      <c r="B113" s="373" t="str">
        <f>'PRESUPUESTO 2020'!B99</f>
        <v>Animales de cria</v>
      </c>
      <c r="C113" s="374">
        <f>'PRESUPUESTO 2020'!C99</f>
        <v>0</v>
      </c>
      <c r="D113" s="374">
        <f>'PRESUPUESTO 2020'!D99</f>
        <v>0</v>
      </c>
      <c r="E113" s="374">
        <f>'PRESUPUESTO 2020'!E99</f>
        <v>0</v>
      </c>
      <c r="F113" s="375">
        <f>'PRESUPUESTO 2020'!F99</f>
        <v>0</v>
      </c>
      <c r="G113" s="313"/>
    </row>
    <row r="114" spans="1:7" x14ac:dyDescent="0.25">
      <c r="A114" s="379" t="str">
        <f>'PRESUPUESTO 2020'!A100</f>
        <v>2.1.2.01.01.005.01.01.01.01</v>
      </c>
      <c r="B114" s="318" t="str">
        <f>'PRESUPUESTO 2020'!B100</f>
        <v>Especies Mayores</v>
      </c>
      <c r="C114" s="380">
        <f>'PRESUPUESTO 2020'!C100</f>
        <v>0</v>
      </c>
      <c r="D114" s="380">
        <f>'PRESUPUESTO 2020'!D100</f>
        <v>0</v>
      </c>
      <c r="E114" s="380">
        <f>'PRESUPUESTO 2020'!E100</f>
        <v>0</v>
      </c>
      <c r="F114" s="381">
        <f>'PRESUPUESTO 2020'!F100</f>
        <v>0</v>
      </c>
      <c r="G114" s="313"/>
    </row>
    <row r="115" spans="1:7" x14ac:dyDescent="0.25">
      <c r="A115" s="379" t="str">
        <f>'PRESUPUESTO 2020'!A101</f>
        <v>2.1.2.01.01.005.01.01.01.02</v>
      </c>
      <c r="B115" s="318" t="str">
        <f>'PRESUPUESTO 2020'!B101</f>
        <v>Especies Menores</v>
      </c>
      <c r="C115" s="380">
        <f>'PRESUPUESTO 2020'!C101</f>
        <v>0</v>
      </c>
      <c r="D115" s="380">
        <f>'PRESUPUESTO 2020'!D101</f>
        <v>0</v>
      </c>
      <c r="E115" s="380">
        <f>'PRESUPUESTO 2020'!E101</f>
        <v>0</v>
      </c>
      <c r="F115" s="381">
        <f>'PRESUPUESTO 2020'!F101</f>
        <v>0</v>
      </c>
      <c r="G115" s="313"/>
    </row>
    <row r="116" spans="1:7" ht="23.25" x14ac:dyDescent="0.25">
      <c r="A116" s="372" t="str">
        <f>'PRESUPUESTO 2020'!A102</f>
        <v>2.1.2.01.01.005.01.01.08</v>
      </c>
      <c r="B116" s="373" t="str">
        <f>'PRESUPUESTO 2020'!B102</f>
        <v>Otros animales que general productos en forma repetida</v>
      </c>
      <c r="C116" s="374">
        <f>'PRESUPUESTO 2020'!C102</f>
        <v>0</v>
      </c>
      <c r="D116" s="374">
        <f>'PRESUPUESTO 2020'!D102</f>
        <v>0</v>
      </c>
      <c r="E116" s="374">
        <f>'PRESUPUESTO 2020'!E102</f>
        <v>0</v>
      </c>
      <c r="F116" s="375">
        <f>'PRESUPUESTO 2020'!F102</f>
        <v>0</v>
      </c>
      <c r="G116" s="313"/>
    </row>
    <row r="117" spans="1:7" x14ac:dyDescent="0.25">
      <c r="A117" s="384" t="str">
        <f>'PRESUPUESTO 2020'!A103</f>
        <v>2.1.2.01.01.005.02</v>
      </c>
      <c r="B117" s="385" t="str">
        <f>'PRESUPUESTO 2020'!B103</f>
        <v>Productos de Propiedad Intelectual</v>
      </c>
      <c r="C117" s="386">
        <f>'PRESUPUESTO 2020'!C103</f>
        <v>0</v>
      </c>
      <c r="D117" s="386">
        <f>'PRESUPUESTO 2020'!D103</f>
        <v>220000</v>
      </c>
      <c r="E117" s="386">
        <f>'PRESUPUESTO 2020'!E103</f>
        <v>0</v>
      </c>
      <c r="F117" s="387">
        <f>'PRESUPUESTO 2020'!F103</f>
        <v>220000</v>
      </c>
      <c r="G117" s="313"/>
    </row>
    <row r="118" spans="1:7" x14ac:dyDescent="0.25">
      <c r="A118" s="372" t="str">
        <f>'PRESUPUESTO 2020'!A104</f>
        <v>2.1.2.01.01.005.02.03</v>
      </c>
      <c r="B118" s="373" t="str">
        <f>'PRESUPUESTO 2020'!B104</f>
        <v>Programas de informática y bases de datos</v>
      </c>
      <c r="C118" s="374">
        <f>'PRESUPUESTO 2020'!C104</f>
        <v>0</v>
      </c>
      <c r="D118" s="374">
        <f>'PRESUPUESTO 2020'!D104</f>
        <v>220000</v>
      </c>
      <c r="E118" s="374">
        <f>'PRESUPUESTO 2020'!E104</f>
        <v>0</v>
      </c>
      <c r="F118" s="375">
        <f>'PRESUPUESTO 2020'!F104</f>
        <v>220000</v>
      </c>
      <c r="G118" s="313"/>
    </row>
    <row r="119" spans="1:7" x14ac:dyDescent="0.25">
      <c r="A119" s="372" t="str">
        <f>'PRESUPUESTO 2020'!A105</f>
        <v>2.1.2.01.01.005.02.03.01</v>
      </c>
      <c r="B119" s="373" t="str">
        <f>'PRESUPUESTO 2020'!B105</f>
        <v>Programas de informática</v>
      </c>
      <c r="C119" s="374">
        <f>'PRESUPUESTO 2020'!C105</f>
        <v>0</v>
      </c>
      <c r="D119" s="374">
        <f>'PRESUPUESTO 2020'!D105</f>
        <v>220000</v>
      </c>
      <c r="E119" s="374">
        <f>'PRESUPUESTO 2020'!E105</f>
        <v>0</v>
      </c>
      <c r="F119" s="375">
        <f>'PRESUPUESTO 2020'!F105</f>
        <v>220000</v>
      </c>
      <c r="G119" s="313"/>
    </row>
    <row r="120" spans="1:7" x14ac:dyDescent="0.25">
      <c r="A120" s="372" t="str">
        <f>'PRESUPUESTO 2020'!A106</f>
        <v>2.1.2.01.01.005.02.03.01.01</v>
      </c>
      <c r="B120" s="373" t="str">
        <f>'PRESUPUESTO 2020'!B106</f>
        <v>Otros - Paquetes de software</v>
      </c>
      <c r="C120" s="374">
        <f>'PRESUPUESTO 2020'!C106</f>
        <v>0</v>
      </c>
      <c r="D120" s="374">
        <f>'PRESUPUESTO 2020'!D106</f>
        <v>220000</v>
      </c>
      <c r="E120" s="374">
        <f>'PRESUPUESTO 2020'!E106</f>
        <v>0</v>
      </c>
      <c r="F120" s="375">
        <f>'PRESUPUESTO 2020'!F106</f>
        <v>220000</v>
      </c>
      <c r="G120" s="313"/>
    </row>
    <row r="121" spans="1:7" x14ac:dyDescent="0.25">
      <c r="A121" s="384" t="str">
        <f>'PRESUPUESTO 2020'!A107</f>
        <v>2.1.2.02</v>
      </c>
      <c r="B121" s="385" t="str">
        <f>'PRESUPUESTO 2020'!B107</f>
        <v>Adquisiciones diferentes de Activos</v>
      </c>
      <c r="C121" s="386">
        <f>'PRESUPUESTO 2020'!C107</f>
        <v>1200000</v>
      </c>
      <c r="D121" s="386">
        <f>'PRESUPUESTO 2020'!D107</f>
        <v>57438000</v>
      </c>
      <c r="E121" s="386">
        <f>'PRESUPUESTO 2020'!E107</f>
        <v>0</v>
      </c>
      <c r="F121" s="387">
        <f>'PRESUPUESTO 2020'!F107</f>
        <v>58638000</v>
      </c>
      <c r="G121" s="313"/>
    </row>
    <row r="122" spans="1:7" x14ac:dyDescent="0.25">
      <c r="A122" s="384" t="str">
        <f>'PRESUPUESTO 2020'!A108</f>
        <v>2.1.2.02.01</v>
      </c>
      <c r="B122" s="385" t="str">
        <f>'PRESUPUESTO 2020'!B108</f>
        <v>Materiales y Suministros</v>
      </c>
      <c r="C122" s="386">
        <f>'PRESUPUESTO 2020'!C108</f>
        <v>200000</v>
      </c>
      <c r="D122" s="386">
        <f>'PRESUPUESTO 2020'!D108</f>
        <v>28200000</v>
      </c>
      <c r="E122" s="386">
        <f>'PRESUPUESTO 2020'!E108</f>
        <v>0</v>
      </c>
      <c r="F122" s="387">
        <f>'PRESUPUESTO 2020'!F108</f>
        <v>28400000</v>
      </c>
      <c r="G122" s="313"/>
    </row>
    <row r="123" spans="1:7" ht="23.25" x14ac:dyDescent="0.25">
      <c r="A123" s="372" t="str">
        <f>'PRESUPUESTO 2020'!A109</f>
        <v>2.1.2.02.01.000</v>
      </c>
      <c r="B123" s="373" t="str">
        <f>'PRESUPUESTO 2020'!B109</f>
        <v>Sostenimiento de Semovientes - Agricultura, silvicultura y productos de la pesca</v>
      </c>
      <c r="C123" s="374">
        <f>'PRESUPUESTO 2020'!C109</f>
        <v>0</v>
      </c>
      <c r="D123" s="374">
        <f>'PRESUPUESTO 2020'!D109</f>
        <v>0</v>
      </c>
      <c r="E123" s="374">
        <f>'PRESUPUESTO 2020'!E109</f>
        <v>0</v>
      </c>
      <c r="F123" s="375">
        <f>'PRESUPUESTO 2020'!F109</f>
        <v>0</v>
      </c>
      <c r="G123" s="313"/>
    </row>
    <row r="124" spans="1:7" x14ac:dyDescent="0.25">
      <c r="A124" s="379" t="str">
        <f>'PRESUPUESTO 2020'!A110</f>
        <v>2.1.2.02.01.000.01</v>
      </c>
      <c r="B124" s="318" t="str">
        <f>'PRESUPUESTO 2020'!B110</f>
        <v>Alimentacion</v>
      </c>
      <c r="C124" s="380">
        <f>'PRESUPUESTO 2020'!C110</f>
        <v>0</v>
      </c>
      <c r="D124" s="380">
        <f>'PRESUPUESTO 2020'!D110</f>
        <v>0</v>
      </c>
      <c r="E124" s="380">
        <f>'PRESUPUESTO 2020'!E110</f>
        <v>0</v>
      </c>
      <c r="F124" s="381">
        <f>'PRESUPUESTO 2020'!F110</f>
        <v>0</v>
      </c>
      <c r="G124" s="313"/>
    </row>
    <row r="125" spans="1:7" x14ac:dyDescent="0.25">
      <c r="A125" s="379" t="str">
        <f>'PRESUPUESTO 2020'!A111</f>
        <v>2.1.2.02.01.000.02</v>
      </c>
      <c r="B125" s="318" t="str">
        <f>'PRESUPUESTO 2020'!B111</f>
        <v>Sanidad y Herrajes</v>
      </c>
      <c r="C125" s="380">
        <f>'PRESUPUESTO 2020'!C111</f>
        <v>0</v>
      </c>
      <c r="D125" s="380">
        <f>'PRESUPUESTO 2020'!D111</f>
        <v>0</v>
      </c>
      <c r="E125" s="380">
        <f>'PRESUPUESTO 2020'!E111</f>
        <v>0</v>
      </c>
      <c r="F125" s="381">
        <f>'PRESUPUESTO 2020'!F111</f>
        <v>0</v>
      </c>
      <c r="G125" s="313"/>
    </row>
    <row r="126" spans="1:7" x14ac:dyDescent="0.25">
      <c r="A126" s="379" t="str">
        <f>'PRESUPUESTO 2020'!A112</f>
        <v>2.1.2.02.01.000.03</v>
      </c>
      <c r="B126" s="318" t="str">
        <f>'PRESUPUESTO 2020'!B112</f>
        <v>otros . Sostenimiento semovientes</v>
      </c>
      <c r="C126" s="380">
        <f>'PRESUPUESTO 2020'!C112</f>
        <v>0</v>
      </c>
      <c r="D126" s="380">
        <f>'PRESUPUESTO 2020'!D112</f>
        <v>0</v>
      </c>
      <c r="E126" s="380">
        <f>'PRESUPUESTO 2020'!E112</f>
        <v>0</v>
      </c>
      <c r="F126" s="381">
        <f>'PRESUPUESTO 2020'!F112</f>
        <v>0</v>
      </c>
      <c r="G126" s="313"/>
    </row>
    <row r="127" spans="1:7" ht="23.25" x14ac:dyDescent="0.25">
      <c r="A127" s="372" t="str">
        <f>'PRESUPUESTO 2020'!A113</f>
        <v>2.1.2.02.01.003</v>
      </c>
      <c r="B127" s="373" t="str">
        <f>'PRESUPUESTO 2020'!B113</f>
        <v xml:space="preserve"> Otros bienes transportables (excepto productos metálicos, maquinaria y equipo)</v>
      </c>
      <c r="C127" s="374">
        <f>'PRESUPUESTO 2020'!C113</f>
        <v>200000</v>
      </c>
      <c r="D127" s="374">
        <f>'PRESUPUESTO 2020'!D113</f>
        <v>28200000</v>
      </c>
      <c r="E127" s="374">
        <f>'PRESUPUESTO 2020'!E113</f>
        <v>0</v>
      </c>
      <c r="F127" s="375">
        <f>'PRESUPUESTO 2020'!F113</f>
        <v>28400000</v>
      </c>
      <c r="G127" s="313"/>
    </row>
    <row r="128" spans="1:7" x14ac:dyDescent="0.25">
      <c r="A128" s="372" t="str">
        <f>'PRESUPUESTO 2020'!A114</f>
        <v>2.1.2.02.01.003.01</v>
      </c>
      <c r="B128" s="373" t="str">
        <f>'PRESUPUESTO 2020'!B114</f>
        <v>impresos y publicaciones</v>
      </c>
      <c r="C128" s="374">
        <f>'PRESUPUESTO 2020'!C114</f>
        <v>0</v>
      </c>
      <c r="D128" s="374">
        <f>'PRESUPUESTO 2020'!D114</f>
        <v>9480000</v>
      </c>
      <c r="E128" s="374">
        <f>'PRESUPUESTO 2020'!E114</f>
        <v>0</v>
      </c>
      <c r="F128" s="375">
        <f>'PRESUPUESTO 2020'!F114</f>
        <v>9480000</v>
      </c>
      <c r="G128" s="313"/>
    </row>
    <row r="129" spans="1:7" x14ac:dyDescent="0.25">
      <c r="A129" s="376" t="str">
        <f>'PRESUPUESTO 2020'!A115</f>
        <v>2.1.2.02.01.003.01.01</v>
      </c>
      <c r="B129" s="319" t="str">
        <f>'PRESUPUESTO 2020'!B115</f>
        <v>Manual de convivencia</v>
      </c>
      <c r="C129" s="377">
        <f>'PRESUPUESTO 2020'!C115</f>
        <v>0</v>
      </c>
      <c r="D129" s="377">
        <f>'PRESUPUESTO 2020'!D115</f>
        <v>0</v>
      </c>
      <c r="E129" s="377">
        <f>'PRESUPUESTO 2020'!E115</f>
        <v>0</v>
      </c>
      <c r="F129" s="378">
        <f>'PRESUPUESTO 2020'!F115</f>
        <v>0</v>
      </c>
      <c r="G129" s="313"/>
    </row>
    <row r="130" spans="1:7" x14ac:dyDescent="0.25">
      <c r="A130" s="376" t="str">
        <f>'PRESUPUESTO 2020'!A116</f>
        <v>2.1.2.02.01.003.01.02</v>
      </c>
      <c r="B130" s="319" t="str">
        <f>'PRESUPUESTO 2020'!B116</f>
        <v>Elaboración y caligrafía de diplomas</v>
      </c>
      <c r="C130" s="377">
        <f>'PRESUPUESTO 2020'!C116</f>
        <v>0</v>
      </c>
      <c r="D130" s="377">
        <f>'PRESUPUESTO 2020'!D116</f>
        <v>3640000</v>
      </c>
      <c r="E130" s="377">
        <f>'PRESUPUESTO 2020'!E116</f>
        <v>0</v>
      </c>
      <c r="F130" s="378">
        <f>'PRESUPUESTO 2020'!F116</f>
        <v>3640000</v>
      </c>
      <c r="G130" s="313"/>
    </row>
    <row r="131" spans="1:7" x14ac:dyDescent="0.25">
      <c r="A131" s="376" t="str">
        <f>'PRESUPUESTO 2020'!A117</f>
        <v>2.1.2.02.01.003.01.03</v>
      </c>
      <c r="B131" s="319" t="str">
        <f>'PRESUPUESTO 2020'!B117</f>
        <v>Impresión de carné</v>
      </c>
      <c r="C131" s="377">
        <f>'PRESUPUESTO 2020'!C117</f>
        <v>0</v>
      </c>
      <c r="D131" s="377">
        <f>'PRESUPUESTO 2020'!D117</f>
        <v>0</v>
      </c>
      <c r="E131" s="377">
        <f>'PRESUPUESTO 2020'!E117</f>
        <v>0</v>
      </c>
      <c r="F131" s="378">
        <f>'PRESUPUESTO 2020'!F117</f>
        <v>0</v>
      </c>
      <c r="G131" s="313"/>
    </row>
    <row r="132" spans="1:7" x14ac:dyDescent="0.25">
      <c r="A132" s="376" t="str">
        <f>'PRESUPUESTO 2020'!A118</f>
        <v>2.1.2.02.01.003.01.04</v>
      </c>
      <c r="B132" s="319" t="str">
        <f>'PRESUPUESTO 2020'!B118</f>
        <v>Trabajos tipográficos</v>
      </c>
      <c r="C132" s="377">
        <f>'PRESUPUESTO 2020'!C118</f>
        <v>0</v>
      </c>
      <c r="D132" s="377">
        <f>'PRESUPUESTO 2020'!D118</f>
        <v>640000</v>
      </c>
      <c r="E132" s="377">
        <f>'PRESUPUESTO 2020'!E118</f>
        <v>0</v>
      </c>
      <c r="F132" s="378">
        <f>'PRESUPUESTO 2020'!F118</f>
        <v>640000</v>
      </c>
      <c r="G132" s="313"/>
    </row>
    <row r="133" spans="1:7" x14ac:dyDescent="0.25">
      <c r="A133" s="376" t="str">
        <f>'PRESUPUESTO 2020'!A119</f>
        <v>2.1.2.02.01.003.01.05</v>
      </c>
      <c r="B133" s="319" t="str">
        <f>'PRESUPUESTO 2020'!B119</f>
        <v>Fotocopias</v>
      </c>
      <c r="C133" s="377">
        <f>'PRESUPUESTO 2020'!C119</f>
        <v>0</v>
      </c>
      <c r="D133" s="377">
        <f>'PRESUPUESTO 2020'!D119</f>
        <v>0</v>
      </c>
      <c r="E133" s="377">
        <f>'PRESUPUESTO 2020'!E119</f>
        <v>0</v>
      </c>
      <c r="F133" s="378">
        <f>'PRESUPUESTO 2020'!F119</f>
        <v>0</v>
      </c>
      <c r="G133" s="313"/>
    </row>
    <row r="134" spans="1:7" x14ac:dyDescent="0.25">
      <c r="A134" s="379" t="str">
        <f>'PRESUPUESTO 2020'!A120</f>
        <v>2.1.2.02.01.003.01.06</v>
      </c>
      <c r="B134" s="318" t="str">
        <f>'PRESUPUESTO 2020'!B120</f>
        <v>Material didactico (libros - textos)</v>
      </c>
      <c r="C134" s="380">
        <f>'PRESUPUESTO 2020'!C120</f>
        <v>0</v>
      </c>
      <c r="D134" s="380">
        <f>'PRESUPUESTO 2020'!D120</f>
        <v>5200000</v>
      </c>
      <c r="E134" s="380">
        <f>'PRESUPUESTO 2020'!E120</f>
        <v>0</v>
      </c>
      <c r="F134" s="381">
        <f>'PRESUPUESTO 2020'!F120</f>
        <v>5200000</v>
      </c>
      <c r="G134" s="313"/>
    </row>
    <row r="135" spans="1:7" x14ac:dyDescent="0.25">
      <c r="A135" s="376" t="str">
        <f>'PRESUPUESTO 2020'!A121</f>
        <v>2.1.2.02.01.003.01.07</v>
      </c>
      <c r="B135" s="319" t="str">
        <f>'PRESUPUESTO 2020'!B121</f>
        <v>Otros impresos y publicaciones</v>
      </c>
      <c r="C135" s="377">
        <f>'PRESUPUESTO 2020'!C121</f>
        <v>0</v>
      </c>
      <c r="D135" s="377">
        <f>'PRESUPUESTO 2020'!D121</f>
        <v>0</v>
      </c>
      <c r="E135" s="377">
        <f>'PRESUPUESTO 2020'!E121</f>
        <v>0</v>
      </c>
      <c r="F135" s="378">
        <f>'PRESUPUESTO 2020'!F121</f>
        <v>0</v>
      </c>
      <c r="G135" s="313"/>
    </row>
    <row r="136" spans="1:7" ht="23.25" x14ac:dyDescent="0.25">
      <c r="A136" s="372" t="str">
        <f>'PRESUPUESTO 2020'!A122</f>
        <v>2.1.2.02.01.003.02</v>
      </c>
      <c r="B136" s="373" t="str">
        <f>'PRESUPUESTO 2020'!B122</f>
        <v>otros  materiales y suministros papeleria - insumos</v>
      </c>
      <c r="C136" s="374">
        <f>'PRESUPUESTO 2020'!C122</f>
        <v>200000</v>
      </c>
      <c r="D136" s="374">
        <f>'PRESUPUESTO 2020'!D122</f>
        <v>18720000</v>
      </c>
      <c r="E136" s="374">
        <f>'PRESUPUESTO 2020'!E122</f>
        <v>0</v>
      </c>
      <c r="F136" s="375">
        <f>'PRESUPUESTO 2020'!F122</f>
        <v>18920000</v>
      </c>
      <c r="G136" s="313"/>
    </row>
    <row r="137" spans="1:7" x14ac:dyDescent="0.25">
      <c r="A137" s="376" t="str">
        <f>'PRESUPUESTO 2020'!A123</f>
        <v>2.1.2.02.01.003.02.01</v>
      </c>
      <c r="B137" s="319" t="str">
        <f>'PRESUPUESTO 2020'!B123</f>
        <v>Papeleria y útiles de escritorio</v>
      </c>
      <c r="C137" s="377">
        <f>'PRESUPUESTO 2020'!C123</f>
        <v>0</v>
      </c>
      <c r="D137" s="377">
        <f>'PRESUPUESTO 2020'!D123</f>
        <v>7050000</v>
      </c>
      <c r="E137" s="377">
        <f>'PRESUPUESTO 2020'!E123</f>
        <v>0</v>
      </c>
      <c r="F137" s="378">
        <f>'PRESUPUESTO 2020'!F123</f>
        <v>7050000</v>
      </c>
      <c r="G137" s="313"/>
    </row>
    <row r="138" spans="1:7" x14ac:dyDescent="0.25">
      <c r="A138" s="376" t="str">
        <f>'PRESUPUESTO 2020'!A124</f>
        <v>2.1.2.02.01.003.02.02</v>
      </c>
      <c r="B138" s="319" t="str">
        <f>'PRESUPUESTO 2020'!B124</f>
        <v>Elementos de aseo y caferería</v>
      </c>
      <c r="C138" s="377">
        <f>'PRESUPUESTO 2020'!C124</f>
        <v>0</v>
      </c>
      <c r="D138" s="377">
        <f>'PRESUPUESTO 2020'!D124</f>
        <v>4400000</v>
      </c>
      <c r="E138" s="377">
        <f>'PRESUPUESTO 2020'!E124</f>
        <v>0</v>
      </c>
      <c r="F138" s="378">
        <f>'PRESUPUESTO 2020'!F124</f>
        <v>4400000</v>
      </c>
      <c r="G138" s="313"/>
    </row>
    <row r="139" spans="1:7" x14ac:dyDescent="0.25">
      <c r="A139" s="376" t="str">
        <f>'PRESUPUESTO 2020'!A125</f>
        <v>2.1.2.02.01.003.02.03</v>
      </c>
      <c r="B139" s="319" t="str">
        <f>'PRESUPUESTO 2020'!B125</f>
        <v>Insumos proyectos productivos</v>
      </c>
      <c r="C139" s="377">
        <f>'PRESUPUESTO 2020'!C125</f>
        <v>0</v>
      </c>
      <c r="D139" s="377">
        <f>'PRESUPUESTO 2020'!D125</f>
        <v>0</v>
      </c>
      <c r="E139" s="377">
        <f>'PRESUPUESTO 2020'!E125</f>
        <v>0</v>
      </c>
      <c r="F139" s="378">
        <f>'PRESUPUESTO 2020'!F125</f>
        <v>0</v>
      </c>
      <c r="G139" s="313"/>
    </row>
    <row r="140" spans="1:7" x14ac:dyDescent="0.25">
      <c r="A140" s="376" t="str">
        <f>'PRESUPUESTO 2020'!A126</f>
        <v>2.1.2.02.01.003.02.04</v>
      </c>
      <c r="B140" s="319" t="str">
        <f>'PRESUPUESTO 2020'!B126</f>
        <v xml:space="preserve">Material didáctico (guías - folletos) </v>
      </c>
      <c r="C140" s="377">
        <f>'PRESUPUESTO 2020'!C126</f>
        <v>0</v>
      </c>
      <c r="D140" s="377">
        <f>'PRESUPUESTO 2020'!D126</f>
        <v>0</v>
      </c>
      <c r="E140" s="377">
        <f>'PRESUPUESTO 2020'!E126</f>
        <v>0</v>
      </c>
      <c r="F140" s="378">
        <f>'PRESUPUESTO 2020'!F126</f>
        <v>0</v>
      </c>
      <c r="G140" s="313"/>
    </row>
    <row r="141" spans="1:7" x14ac:dyDescent="0.25">
      <c r="A141" s="376" t="str">
        <f>'PRESUPUESTO 2020'!A127</f>
        <v>2.1.2.02.01.003.02.05</v>
      </c>
      <c r="B141" s="319" t="str">
        <f>'PRESUPUESTO 2020'!B127</f>
        <v>Otros</v>
      </c>
      <c r="C141" s="377">
        <f>'PRESUPUESTO 2020'!C127</f>
        <v>200000</v>
      </c>
      <c r="D141" s="377">
        <f>'PRESUPUESTO 2020'!D127</f>
        <v>7270000</v>
      </c>
      <c r="E141" s="377">
        <f>'PRESUPUESTO 2020'!E127</f>
        <v>0</v>
      </c>
      <c r="F141" s="378">
        <f>'PRESUPUESTO 2020'!F127</f>
        <v>7470000</v>
      </c>
      <c r="G141" s="313"/>
    </row>
    <row r="142" spans="1:7" x14ac:dyDescent="0.25">
      <c r="A142" s="384" t="str">
        <f>'PRESUPUESTO 2020'!A128</f>
        <v>2.1.2.02.02</v>
      </c>
      <c r="B142" s="385" t="str">
        <f>'PRESUPUESTO 2020'!B128</f>
        <v>Adquisición de Servicios</v>
      </c>
      <c r="C142" s="386">
        <f>'PRESUPUESTO 2020'!C128</f>
        <v>1000000</v>
      </c>
      <c r="D142" s="386">
        <f>'PRESUPUESTO 2020'!D128</f>
        <v>29238000</v>
      </c>
      <c r="E142" s="386">
        <f>'PRESUPUESTO 2020'!E128</f>
        <v>0</v>
      </c>
      <c r="F142" s="387">
        <f>'PRESUPUESTO 2020'!F128</f>
        <v>30238000</v>
      </c>
      <c r="G142" s="313"/>
    </row>
    <row r="143" spans="1:7" x14ac:dyDescent="0.25">
      <c r="A143" s="372" t="str">
        <f>'PRESUPUESTO 2020'!A129</f>
        <v>2.1.2.02.02.005</v>
      </c>
      <c r="B143" s="373" t="str">
        <f>'PRESUPUESTO 2020'!B129</f>
        <v>Servicios de la construcción</v>
      </c>
      <c r="C143" s="374">
        <f>'PRESUPUESTO 2020'!C129</f>
        <v>0</v>
      </c>
      <c r="D143" s="374">
        <f>'PRESUPUESTO 2020'!D129</f>
        <v>7900000</v>
      </c>
      <c r="E143" s="374">
        <f>'PRESUPUESTO 2020'!E129</f>
        <v>0</v>
      </c>
      <c r="F143" s="375">
        <f>'PRESUPUESTO 2020'!F129</f>
        <v>7900000</v>
      </c>
      <c r="G143" s="313"/>
    </row>
    <row r="144" spans="1:7" x14ac:dyDescent="0.25">
      <c r="A144" s="379" t="str">
        <f>'PRESUPUESTO 2020'!A130</f>
        <v>2.1.2.02.02.005.01</v>
      </c>
      <c r="B144" s="318" t="str">
        <f>'PRESUPUESTO 2020'!B130</f>
        <v>mantenimiento instalacines electricas</v>
      </c>
      <c r="C144" s="380">
        <f>'PRESUPUESTO 2020'!C130</f>
        <v>0</v>
      </c>
      <c r="D144" s="380">
        <f>'PRESUPUESTO 2020'!D130</f>
        <v>1000000</v>
      </c>
      <c r="E144" s="380">
        <f>'PRESUPUESTO 2020'!E130</f>
        <v>0</v>
      </c>
      <c r="F144" s="381">
        <f>'PRESUPUESTO 2020'!F130</f>
        <v>1000000</v>
      </c>
      <c r="G144" s="313"/>
    </row>
    <row r="145" spans="1:7" x14ac:dyDescent="0.25">
      <c r="A145" s="379" t="str">
        <f>'PRESUPUESTO 2020'!A131</f>
        <v>2.1.2.02.02.005.02</v>
      </c>
      <c r="B145" s="318" t="str">
        <f>'PRESUPUESTO 2020'!B131</f>
        <v>mantenimiento instalaciones hidrosanitarias</v>
      </c>
      <c r="C145" s="380">
        <f>'PRESUPUESTO 2020'!C131</f>
        <v>0</v>
      </c>
      <c r="D145" s="380">
        <f>'PRESUPUESTO 2020'!D131</f>
        <v>1000000</v>
      </c>
      <c r="E145" s="380">
        <f>'PRESUPUESTO 2020'!E131</f>
        <v>0</v>
      </c>
      <c r="F145" s="381">
        <f>'PRESUPUESTO 2020'!F131</f>
        <v>1000000</v>
      </c>
      <c r="G145" s="313"/>
    </row>
    <row r="146" spans="1:7" ht="23.25" x14ac:dyDescent="0.25">
      <c r="A146" s="379" t="str">
        <f>'PRESUPUESTO 2020'!A132</f>
        <v>2.1.2.02.02.005.03</v>
      </c>
      <c r="B146" s="318" t="str">
        <f>'PRESUPUESTO 2020'!B132</f>
        <v>Construcción ampliación y adecuación de infraestructura educativa</v>
      </c>
      <c r="C146" s="380">
        <f>'PRESUPUESTO 2020'!C132</f>
        <v>0</v>
      </c>
      <c r="D146" s="380">
        <f>'PRESUPUESTO 2020'!D132</f>
        <v>0</v>
      </c>
      <c r="E146" s="380">
        <f>'PRESUPUESTO 2020'!E132</f>
        <v>0</v>
      </c>
      <c r="F146" s="381">
        <f>'PRESUPUESTO 2020'!F132</f>
        <v>0</v>
      </c>
      <c r="G146" s="313"/>
    </row>
    <row r="147" spans="1:7" x14ac:dyDescent="0.25">
      <c r="A147" s="379" t="str">
        <f>'PRESUPUESTO 2020'!A133</f>
        <v>2.1.2.02.02.005.04</v>
      </c>
      <c r="B147" s="318" t="str">
        <f>'PRESUPUESTO 2020'!B133</f>
        <v>Mantenimiento de insfraestructura educativa</v>
      </c>
      <c r="C147" s="380">
        <f>'PRESUPUESTO 2020'!C133</f>
        <v>0</v>
      </c>
      <c r="D147" s="380">
        <f>'PRESUPUESTO 2020'!D133</f>
        <v>5900000</v>
      </c>
      <c r="E147" s="380">
        <f>'PRESUPUESTO 2020'!E133</f>
        <v>0</v>
      </c>
      <c r="F147" s="381">
        <f>'PRESUPUESTO 2020'!F133</f>
        <v>5900000</v>
      </c>
      <c r="G147" s="313"/>
    </row>
    <row r="148" spans="1:7" ht="45.75" x14ac:dyDescent="0.25">
      <c r="A148" s="384" t="str">
        <f>'PRESUPUESTO 2020'!A134</f>
        <v>2.1.2.02.02.006</v>
      </c>
      <c r="B148" s="385" t="str">
        <f>'PRESUPUESTO 2020'!B134</f>
        <v xml:space="preserve"> Servicios de alojamiento; servicios de suministro de comidas y bebidas; servicios de transporte, y servicios de distribución, de electricidad, gas y agua.</v>
      </c>
      <c r="C148" s="386">
        <f>'PRESUPUESTO 2020'!C134</f>
        <v>800000</v>
      </c>
      <c r="D148" s="386">
        <f>'PRESUPUESTO 2020'!D134</f>
        <v>3340000</v>
      </c>
      <c r="E148" s="386">
        <f>'PRESUPUESTO 2020'!E134</f>
        <v>0</v>
      </c>
      <c r="F148" s="387">
        <f>'PRESUPUESTO 2020'!F134</f>
        <v>4140000</v>
      </c>
      <c r="G148" s="313"/>
    </row>
    <row r="149" spans="1:7" x14ac:dyDescent="0.25">
      <c r="A149" s="379" t="str">
        <f>'PRESUPUESTO 2020'!A135</f>
        <v>2.1.2.02.02.006.01</v>
      </c>
      <c r="B149" s="318" t="str">
        <f>'PRESUPUESTO 2020'!B135</f>
        <v>servicios publicos</v>
      </c>
      <c r="C149" s="380">
        <f>'PRESUPUESTO 2020'!C135</f>
        <v>0</v>
      </c>
      <c r="D149" s="380">
        <f>'PRESUPUESTO 2020'!D135</f>
        <v>3340000</v>
      </c>
      <c r="E149" s="380">
        <f>'PRESUPUESTO 2020'!E135</f>
        <v>0</v>
      </c>
      <c r="F149" s="381">
        <f>'PRESUPUESTO 2020'!F135</f>
        <v>3340000</v>
      </c>
      <c r="G149" s="313"/>
    </row>
    <row r="150" spans="1:7" x14ac:dyDescent="0.25">
      <c r="A150" s="379" t="str">
        <f>'PRESUPUESTO 2020'!A136</f>
        <v>2.1.2.02.02.006.01.01</v>
      </c>
      <c r="B150" s="318" t="str">
        <f>'PRESUPUESTO 2020'!B136</f>
        <v>Energia</v>
      </c>
      <c r="C150" s="380">
        <f>'PRESUPUESTO 2020'!C136</f>
        <v>0</v>
      </c>
      <c r="D150" s="380">
        <f>'PRESUPUESTO 2020'!D136</f>
        <v>0</v>
      </c>
      <c r="E150" s="380">
        <f>'PRESUPUESTO 2020'!E136</f>
        <v>0</v>
      </c>
      <c r="F150" s="381">
        <f>'PRESUPUESTO 2020'!F136</f>
        <v>0</v>
      </c>
      <c r="G150" s="313"/>
    </row>
    <row r="151" spans="1:7" x14ac:dyDescent="0.25">
      <c r="A151" s="379" t="str">
        <f>'PRESUPUESTO 2020'!A137</f>
        <v>2.1.2.02.02.006.01.02</v>
      </c>
      <c r="B151" s="318" t="str">
        <f>'PRESUPUESTO 2020'!B137</f>
        <v>Telecomunicaciones</v>
      </c>
      <c r="C151" s="380">
        <f>'PRESUPUESTO 2020'!C137</f>
        <v>0</v>
      </c>
      <c r="D151" s="380">
        <f>'PRESUPUESTO 2020'!D137</f>
        <v>840000</v>
      </c>
      <c r="E151" s="380">
        <f>'PRESUPUESTO 2020'!E137</f>
        <v>0</v>
      </c>
      <c r="F151" s="381">
        <f>'PRESUPUESTO 2020'!F137</f>
        <v>840000</v>
      </c>
      <c r="G151" s="313"/>
    </row>
    <row r="152" spans="1:7" x14ac:dyDescent="0.25">
      <c r="A152" s="379" t="str">
        <f>'PRESUPUESTO 2020'!A138</f>
        <v>2.1.2.02.02.006.01.03</v>
      </c>
      <c r="B152" s="318" t="str">
        <f>'PRESUPUESTO 2020'!B138</f>
        <v>Acueducto, Alcantarillado y Aseo</v>
      </c>
      <c r="C152" s="380">
        <f>'PRESUPUESTO 2020'!C138</f>
        <v>0</v>
      </c>
      <c r="D152" s="380">
        <f>'PRESUPUESTO 2020'!D138</f>
        <v>0</v>
      </c>
      <c r="E152" s="380">
        <f>'PRESUPUESTO 2020'!E138</f>
        <v>0</v>
      </c>
      <c r="F152" s="381">
        <f>'PRESUPUESTO 2020'!F138</f>
        <v>0</v>
      </c>
      <c r="G152" s="313"/>
    </row>
    <row r="153" spans="1:7" x14ac:dyDescent="0.25">
      <c r="A153" s="379" t="str">
        <f>'PRESUPUESTO 2020'!A139</f>
        <v>2.1.2.02.02.006.01.04</v>
      </c>
      <c r="B153" s="318" t="str">
        <f>'PRESUPUESTO 2020'!B139</f>
        <v>Gas Natural</v>
      </c>
      <c r="C153" s="380">
        <f>'PRESUPUESTO 2020'!C139</f>
        <v>0</v>
      </c>
      <c r="D153" s="380">
        <f>'PRESUPUESTO 2020'!D139</f>
        <v>0</v>
      </c>
      <c r="E153" s="380">
        <f>'PRESUPUESTO 2020'!E139</f>
        <v>0</v>
      </c>
      <c r="F153" s="381">
        <f>'PRESUPUESTO 2020'!F139</f>
        <v>0</v>
      </c>
      <c r="G153" s="313"/>
    </row>
    <row r="154" spans="1:7" x14ac:dyDescent="0.25">
      <c r="A154" s="379" t="str">
        <f>'PRESUPUESTO 2020'!A140</f>
        <v>2.1.2.02.02.006.01.05</v>
      </c>
      <c r="B154" s="318" t="str">
        <f>'PRESUPUESTO 2020'!B140</f>
        <v>Otros Servicios Publicos</v>
      </c>
      <c r="C154" s="380">
        <f>'PRESUPUESTO 2020'!C140</f>
        <v>0</v>
      </c>
      <c r="D154" s="380">
        <f>'PRESUPUESTO 2020'!D140</f>
        <v>2500000</v>
      </c>
      <c r="E154" s="380">
        <f>'PRESUPUESTO 2020'!E140</f>
        <v>0</v>
      </c>
      <c r="F154" s="381">
        <f>'PRESUPUESTO 2020'!F140</f>
        <v>2500000</v>
      </c>
      <c r="G154" s="313"/>
    </row>
    <row r="155" spans="1:7" x14ac:dyDescent="0.25">
      <c r="A155" s="379" t="str">
        <f>'PRESUPUESTO 2020'!A141</f>
        <v>2.1.2.02.02.006.02</v>
      </c>
      <c r="B155" s="318" t="str">
        <f>'PRESUPUESTO 2020'!B141</f>
        <v xml:space="preserve">comunicación y transporte </v>
      </c>
      <c r="C155" s="380">
        <f>'PRESUPUESTO 2020'!C141</f>
        <v>800000</v>
      </c>
      <c r="D155" s="380">
        <f>'PRESUPUESTO 2020'!D141</f>
        <v>0</v>
      </c>
      <c r="E155" s="380">
        <f>'PRESUPUESTO 2020'!E141</f>
        <v>0</v>
      </c>
      <c r="F155" s="381">
        <f>'PRESUPUESTO 2020'!F141</f>
        <v>800000</v>
      </c>
      <c r="G155" s="313"/>
    </row>
    <row r="156" spans="1:7" x14ac:dyDescent="0.25">
      <c r="A156" s="379" t="str">
        <f>'PRESUPUESTO 2020'!A142</f>
        <v>2.1.2.02.02.006.02.01</v>
      </c>
      <c r="B156" s="318" t="str">
        <f>'PRESUPUESTO 2020'!B142</f>
        <v>mensajeria</v>
      </c>
      <c r="C156" s="380">
        <f>'PRESUPUESTO 2020'!C142</f>
        <v>300000</v>
      </c>
      <c r="D156" s="380">
        <f>'PRESUPUESTO 2020'!D142</f>
        <v>0</v>
      </c>
      <c r="E156" s="380">
        <f>'PRESUPUESTO 2020'!E142</f>
        <v>0</v>
      </c>
      <c r="F156" s="381">
        <f>'PRESUPUESTO 2020'!F142</f>
        <v>300000</v>
      </c>
      <c r="G156" s="313"/>
    </row>
    <row r="157" spans="1:7" x14ac:dyDescent="0.25">
      <c r="A157" s="379" t="str">
        <f>'PRESUPUESTO 2020'!A143</f>
        <v>2.1.2.02.02.006.02.02</v>
      </c>
      <c r="B157" s="318" t="str">
        <f>'PRESUPUESTO 2020'!B143</f>
        <v xml:space="preserve"> empaques y acarreos</v>
      </c>
      <c r="C157" s="380">
        <f>'PRESUPUESTO 2020'!C143</f>
        <v>500000</v>
      </c>
      <c r="D157" s="380">
        <f>'PRESUPUESTO 2020'!D143</f>
        <v>0</v>
      </c>
      <c r="E157" s="380">
        <f>'PRESUPUESTO 2020'!E143</f>
        <v>0</v>
      </c>
      <c r="F157" s="381">
        <f>'PRESUPUESTO 2020'!F143</f>
        <v>500000</v>
      </c>
      <c r="G157" s="313"/>
    </row>
    <row r="158" spans="1:7" x14ac:dyDescent="0.25">
      <c r="A158" s="379" t="str">
        <f>'PRESUPUESTO 2020'!A144</f>
        <v>2.1.2.02.02.006.03</v>
      </c>
      <c r="B158" s="318" t="str">
        <f>'PRESUPUESTO 2020'!B144</f>
        <v>viticos y gastos de viaje - hospedaje</v>
      </c>
      <c r="C158" s="380">
        <f>'PRESUPUESTO 2020'!C144</f>
        <v>0</v>
      </c>
      <c r="D158" s="380">
        <f>'PRESUPUESTO 2020'!D144</f>
        <v>0</v>
      </c>
      <c r="E158" s="380">
        <f>'PRESUPUESTO 2020'!E144</f>
        <v>0</v>
      </c>
      <c r="F158" s="381">
        <f>'PRESUPUESTO 2020'!F144</f>
        <v>0</v>
      </c>
      <c r="G158" s="313"/>
    </row>
    <row r="159" spans="1:7" x14ac:dyDescent="0.25">
      <c r="A159" s="379" t="str">
        <f>'PRESUPUESTO 2020'!A145</f>
        <v>2.1.2.02.02.006.03.01</v>
      </c>
      <c r="B159" s="318" t="str">
        <f>'PRESUPUESTO 2020'!B145</f>
        <v>hospedaje</v>
      </c>
      <c r="C159" s="380">
        <f>'PRESUPUESTO 2020'!C145</f>
        <v>0</v>
      </c>
      <c r="D159" s="380">
        <f>'PRESUPUESTO 2020'!D145</f>
        <v>0</v>
      </c>
      <c r="E159" s="380">
        <f>'PRESUPUESTO 2020'!E145</f>
        <v>0</v>
      </c>
      <c r="F159" s="381">
        <f>'PRESUPUESTO 2020'!F145</f>
        <v>0</v>
      </c>
      <c r="G159" s="313"/>
    </row>
    <row r="160" spans="1:7" x14ac:dyDescent="0.25">
      <c r="A160" s="379" t="str">
        <f>'PRESUPUESTO 2020'!A146</f>
        <v>2.1.2.02.02.006.03.02</v>
      </c>
      <c r="B160" s="318" t="str">
        <f>'PRESUPUESTO 2020'!B146</f>
        <v>manutención</v>
      </c>
      <c r="C160" s="380">
        <f>'PRESUPUESTO 2020'!C146</f>
        <v>0</v>
      </c>
      <c r="D160" s="380">
        <f>'PRESUPUESTO 2020'!D146</f>
        <v>0</v>
      </c>
      <c r="E160" s="380">
        <f>'PRESUPUESTO 2020'!E146</f>
        <v>0</v>
      </c>
      <c r="F160" s="381">
        <f>'PRESUPUESTO 2020'!F146</f>
        <v>0</v>
      </c>
      <c r="G160" s="313"/>
    </row>
    <row r="161" spans="1:7" ht="34.5" x14ac:dyDescent="0.25">
      <c r="A161" s="384" t="str">
        <f>'PRESUPUESTO 2020'!A147</f>
        <v>2.1.2.02.02.007</v>
      </c>
      <c r="B161" s="385" t="str">
        <f>'PRESUPUESTO 2020'!B147</f>
        <v>Servicios financieros y servicios conexos, servicios inmobiliarios y servicios de leasing</v>
      </c>
      <c r="C161" s="386">
        <f>'PRESUPUESTO 2020'!C147</f>
        <v>0</v>
      </c>
      <c r="D161" s="386">
        <f>'PRESUPUESTO 2020'!D147</f>
        <v>8798000</v>
      </c>
      <c r="E161" s="386">
        <f>'PRESUPUESTO 2020'!E147</f>
        <v>0</v>
      </c>
      <c r="F161" s="387">
        <f>'PRESUPUESTO 2020'!F147</f>
        <v>8798000</v>
      </c>
      <c r="G161" s="313"/>
    </row>
    <row r="162" spans="1:7" x14ac:dyDescent="0.25">
      <c r="A162" s="379" t="str">
        <f>'PRESUPUESTO 2020'!A148</f>
        <v>2.1.2.02.02.007.01</v>
      </c>
      <c r="B162" s="318" t="str">
        <f>'PRESUPUESTO 2020'!B148</f>
        <v>seguros</v>
      </c>
      <c r="C162" s="380">
        <f>'PRESUPUESTO 2020'!C148</f>
        <v>0</v>
      </c>
      <c r="D162" s="380">
        <f>'PRESUPUESTO 2020'!D148</f>
        <v>5500000</v>
      </c>
      <c r="E162" s="380">
        <f>'PRESUPUESTO 2020'!E148</f>
        <v>0</v>
      </c>
      <c r="F162" s="381">
        <f>'PRESUPUESTO 2020'!F148</f>
        <v>5500000</v>
      </c>
      <c r="G162" s="313"/>
    </row>
    <row r="163" spans="1:7" x14ac:dyDescent="0.25">
      <c r="A163" s="379" t="str">
        <f>'PRESUPUESTO 2020'!A149</f>
        <v>2.1.2.02.02.007.01.01</v>
      </c>
      <c r="B163" s="318" t="str">
        <f>'PRESUPUESTO 2020'!B149</f>
        <v>poliza de Manejo</v>
      </c>
      <c r="C163" s="380">
        <f>'PRESUPUESTO 2020'!C149</f>
        <v>0</v>
      </c>
      <c r="D163" s="380">
        <f>'PRESUPUESTO 2020'!D149</f>
        <v>0</v>
      </c>
      <c r="E163" s="380">
        <f>'PRESUPUESTO 2020'!E149</f>
        <v>0</v>
      </c>
      <c r="F163" s="381">
        <f>'PRESUPUESTO 2020'!F149</f>
        <v>0</v>
      </c>
      <c r="G163" s="313"/>
    </row>
    <row r="164" spans="1:7" ht="33.75" x14ac:dyDescent="0.25">
      <c r="A164" s="376" t="str">
        <f>'PRESUPUESTO 2020'!A150</f>
        <v>2.1.2.02.02.007.01.02</v>
      </c>
      <c r="B164" s="319" t="str">
        <f>'PRESUPUESTO 2020'!B150</f>
        <v>ARL Estudiantes (que cursen Programas de formación complementaria de las escuelas normales superiores).</v>
      </c>
      <c r="C164" s="377">
        <f>'PRESUPUESTO 2020'!C150</f>
        <v>0</v>
      </c>
      <c r="D164" s="377">
        <f>'PRESUPUESTO 2020'!D150</f>
        <v>0</v>
      </c>
      <c r="E164" s="377">
        <f>'PRESUPUESTO 2020'!E150</f>
        <v>0</v>
      </c>
      <c r="F164" s="378">
        <f>'PRESUPUESTO 2020'!F150</f>
        <v>0</v>
      </c>
      <c r="G164" s="313"/>
    </row>
    <row r="165" spans="1:7" x14ac:dyDescent="0.25">
      <c r="A165" s="376" t="str">
        <f>'PRESUPUESTO 2020'!A151</f>
        <v>2.1.2.02.02.007.01.03</v>
      </c>
      <c r="B165" s="319" t="str">
        <f>'PRESUPUESTO 2020'!B151</f>
        <v>Póliza Global (Manejo y Bienes Muebles)</v>
      </c>
      <c r="C165" s="377">
        <f>'PRESUPUESTO 2020'!C151</f>
        <v>0</v>
      </c>
      <c r="D165" s="377">
        <f>'PRESUPUESTO 2020'!D151</f>
        <v>5500000</v>
      </c>
      <c r="E165" s="377">
        <f>'PRESUPUESTO 2020'!E151</f>
        <v>0</v>
      </c>
      <c r="F165" s="378">
        <f>'PRESUPUESTO 2020'!F151</f>
        <v>5500000</v>
      </c>
      <c r="G165" s="313"/>
    </row>
    <row r="166" spans="1:7" x14ac:dyDescent="0.25">
      <c r="A166" s="379" t="str">
        <f>'PRESUPUESTO 2020'!A152</f>
        <v>2.1.2.02.02.007.02</v>
      </c>
      <c r="B166" s="318" t="str">
        <f>'PRESUPUESTO 2020'!B152</f>
        <v>Gastos financieros</v>
      </c>
      <c r="C166" s="380">
        <f>'PRESUPUESTO 2020'!C152</f>
        <v>0</v>
      </c>
      <c r="D166" s="380">
        <f>'PRESUPUESTO 2020'!D152</f>
        <v>298000</v>
      </c>
      <c r="E166" s="380">
        <f>'PRESUPUESTO 2020'!E152</f>
        <v>0</v>
      </c>
      <c r="F166" s="381">
        <f>'PRESUPUESTO 2020'!F152</f>
        <v>298000</v>
      </c>
      <c r="G166" s="313"/>
    </row>
    <row r="167" spans="1:7" x14ac:dyDescent="0.25">
      <c r="A167" s="379" t="str">
        <f>'PRESUPUESTO 2020'!A153</f>
        <v>2.1.2.02.02.007.02.01</v>
      </c>
      <c r="B167" s="318" t="str">
        <f>'PRESUPUESTO 2020'!B153</f>
        <v>comisiones bancarias</v>
      </c>
      <c r="C167" s="380">
        <f>'PRESUPUESTO 2020'!C153</f>
        <v>0</v>
      </c>
      <c r="D167" s="380">
        <f>'PRESUPUESTO 2020'!D153</f>
        <v>0</v>
      </c>
      <c r="E167" s="380">
        <f>'PRESUPUESTO 2020'!E153</f>
        <v>0</v>
      </c>
      <c r="F167" s="381">
        <f>'PRESUPUESTO 2020'!F153</f>
        <v>0</v>
      </c>
      <c r="G167" s="313"/>
    </row>
    <row r="168" spans="1:7" x14ac:dyDescent="0.25">
      <c r="A168" s="379" t="str">
        <f>'PRESUPUESTO 2020'!A154</f>
        <v>2.1.2.02.02.007.02.02</v>
      </c>
      <c r="B168" s="318" t="str">
        <f>'PRESUPUESTO 2020'!B154</f>
        <v>compra de chequera</v>
      </c>
      <c r="C168" s="380">
        <f>'PRESUPUESTO 2020'!C154</f>
        <v>0</v>
      </c>
      <c r="D168" s="380">
        <f>'PRESUPUESTO 2020'!D154</f>
        <v>0</v>
      </c>
      <c r="E168" s="380">
        <f>'PRESUPUESTO 2020'!E154</f>
        <v>0</v>
      </c>
      <c r="F168" s="381">
        <f>'PRESUPUESTO 2020'!F154</f>
        <v>0</v>
      </c>
      <c r="G168" s="313"/>
    </row>
    <row r="169" spans="1:7" x14ac:dyDescent="0.25">
      <c r="A169" s="379" t="str">
        <f>'PRESUPUESTO 2020'!A155</f>
        <v>2.1.2.02.02.007.02.03</v>
      </c>
      <c r="B169" s="318" t="str">
        <f>'PRESUPUESTO 2020'!B155</f>
        <v>otros gastos financieros - gravamenes</v>
      </c>
      <c r="C169" s="380">
        <f>'PRESUPUESTO 2020'!C155</f>
        <v>0</v>
      </c>
      <c r="D169" s="380">
        <f>'PRESUPUESTO 2020'!D155</f>
        <v>298000</v>
      </c>
      <c r="E169" s="380">
        <f>'PRESUPUESTO 2020'!E155</f>
        <v>0</v>
      </c>
      <c r="F169" s="381">
        <f>'PRESUPUESTO 2020'!F155</f>
        <v>298000</v>
      </c>
      <c r="G169" s="313"/>
    </row>
    <row r="170" spans="1:7" x14ac:dyDescent="0.25">
      <c r="A170" s="379" t="str">
        <f>'PRESUPUESTO 2020'!A156</f>
        <v>2.1.2.02.02.007.03</v>
      </c>
      <c r="B170" s="318" t="str">
        <f>'PRESUPUESTO 2020'!B156</f>
        <v>Arrendamientos</v>
      </c>
      <c r="C170" s="380">
        <f>'PRESUPUESTO 2020'!C156</f>
        <v>0</v>
      </c>
      <c r="D170" s="380">
        <f>'PRESUPUESTO 2020'!D156</f>
        <v>3000000</v>
      </c>
      <c r="E170" s="380">
        <f>'PRESUPUESTO 2020'!E156</f>
        <v>0</v>
      </c>
      <c r="F170" s="381">
        <f>'PRESUPUESTO 2020'!F156</f>
        <v>3000000</v>
      </c>
      <c r="G170" s="313"/>
    </row>
    <row r="171" spans="1:7" x14ac:dyDescent="0.25">
      <c r="A171" s="379" t="str">
        <f>'PRESUPUESTO 2020'!A157</f>
        <v>2.1.2.02.02.007.03.01</v>
      </c>
      <c r="B171" s="318" t="str">
        <f>'PRESUPUESTO 2020'!B157</f>
        <v>Bienes inmuebles</v>
      </c>
      <c r="C171" s="380">
        <f>'PRESUPUESTO 2020'!C157</f>
        <v>0</v>
      </c>
      <c r="D171" s="380">
        <f>'PRESUPUESTO 2020'!D157</f>
        <v>0</v>
      </c>
      <c r="E171" s="380">
        <f>'PRESUPUESTO 2020'!E157</f>
        <v>0</v>
      </c>
      <c r="F171" s="381">
        <f>'PRESUPUESTO 2020'!F157</f>
        <v>0</v>
      </c>
      <c r="G171" s="313"/>
    </row>
    <row r="172" spans="1:7" x14ac:dyDescent="0.25">
      <c r="A172" s="379" t="str">
        <f>'PRESUPUESTO 2020'!A158</f>
        <v>2.1.2.02.02.007.03.02</v>
      </c>
      <c r="B172" s="318" t="str">
        <f>'PRESUPUESTO 2020'!B158</f>
        <v>Bienes muebles</v>
      </c>
      <c r="C172" s="380">
        <f>'PRESUPUESTO 2020'!C158</f>
        <v>0</v>
      </c>
      <c r="D172" s="380">
        <f>'PRESUPUESTO 2020'!D158</f>
        <v>0</v>
      </c>
      <c r="E172" s="380">
        <f>'PRESUPUESTO 2020'!E158</f>
        <v>0</v>
      </c>
      <c r="F172" s="381">
        <f>'PRESUPUESTO 2020'!F158</f>
        <v>0</v>
      </c>
      <c r="G172" s="313"/>
    </row>
    <row r="173" spans="1:7" x14ac:dyDescent="0.25">
      <c r="A173" s="379" t="str">
        <f>'PRESUPUESTO 2020'!A159</f>
        <v>2.1.2.02.02.007.03.03</v>
      </c>
      <c r="B173" s="318" t="str">
        <f>'PRESUPUESTO 2020'!B159</f>
        <v>otros arrendamientos</v>
      </c>
      <c r="C173" s="380">
        <f>'PRESUPUESTO 2020'!C159</f>
        <v>0</v>
      </c>
      <c r="D173" s="380">
        <f>'PRESUPUESTO 2020'!D159</f>
        <v>3000000</v>
      </c>
      <c r="E173" s="380">
        <f>'PRESUPUESTO 2020'!E159</f>
        <v>0</v>
      </c>
      <c r="F173" s="381">
        <f>'PRESUPUESTO 2020'!F159</f>
        <v>3000000</v>
      </c>
      <c r="G173" s="313"/>
    </row>
    <row r="174" spans="1:7" ht="23.25" x14ac:dyDescent="0.25">
      <c r="A174" s="384" t="str">
        <f>'PRESUPUESTO 2020'!A160</f>
        <v>2.1.2.02.02.008</v>
      </c>
      <c r="B174" s="385" t="str">
        <f>'PRESUPUESTO 2020'!B160</f>
        <v xml:space="preserve">Servicios prestados a las empresas y servicios de producción </v>
      </c>
      <c r="C174" s="386">
        <f>'PRESUPUESTO 2020'!C160</f>
        <v>200000</v>
      </c>
      <c r="D174" s="386">
        <f>'PRESUPUESTO 2020'!D160</f>
        <v>6200000</v>
      </c>
      <c r="E174" s="386">
        <f>'PRESUPUESTO 2020'!E160</f>
        <v>0</v>
      </c>
      <c r="F174" s="387">
        <f>'PRESUPUESTO 2020'!F160</f>
        <v>6400000</v>
      </c>
      <c r="G174" s="313"/>
    </row>
    <row r="175" spans="1:7" x14ac:dyDescent="0.25">
      <c r="A175" s="379" t="str">
        <f>'PRESUPUESTO 2020'!A161</f>
        <v>2.1.2.02.02.008.01</v>
      </c>
      <c r="B175" s="318" t="str">
        <f>'PRESUPUESTO 2020'!B161</f>
        <v>mantenimiento mobiliario</v>
      </c>
      <c r="C175" s="380">
        <f>'PRESUPUESTO 2020'!C161</f>
        <v>0</v>
      </c>
      <c r="D175" s="380">
        <f>'PRESUPUESTO 2020'!D161</f>
        <v>1500000</v>
      </c>
      <c r="E175" s="380">
        <f>'PRESUPUESTO 2020'!E161</f>
        <v>0</v>
      </c>
      <c r="F175" s="381">
        <f>'PRESUPUESTO 2020'!F161</f>
        <v>1500000</v>
      </c>
      <c r="G175" s="313"/>
    </row>
    <row r="176" spans="1:7" x14ac:dyDescent="0.25">
      <c r="A176" s="379" t="str">
        <f>'PRESUPUESTO 2020'!A162</f>
        <v>2.1.2.02.02.008.02</v>
      </c>
      <c r="B176" s="318" t="str">
        <f>'PRESUPUESTO 2020'!B162</f>
        <v>mantenimiento equipo</v>
      </c>
      <c r="C176" s="380">
        <f>'PRESUPUESTO 2020'!C162</f>
        <v>0</v>
      </c>
      <c r="D176" s="380">
        <f>'PRESUPUESTO 2020'!D162</f>
        <v>4100000</v>
      </c>
      <c r="E176" s="380">
        <f>'PRESUPUESTO 2020'!E162</f>
        <v>0</v>
      </c>
      <c r="F176" s="381">
        <f>'PRESUPUESTO 2020'!F162</f>
        <v>4100000</v>
      </c>
      <c r="G176" s="313"/>
    </row>
    <row r="177" spans="1:7" x14ac:dyDescent="0.25">
      <c r="A177" s="379" t="str">
        <f>'PRESUPUESTO 2020'!A163</f>
        <v>2.1.2.02.02.008.03</v>
      </c>
      <c r="B177" s="318" t="str">
        <f>'PRESUPUESTO 2020'!B163</f>
        <v>otros mantenimientos</v>
      </c>
      <c r="C177" s="380">
        <f>'PRESUPUESTO 2020'!C163</f>
        <v>200000</v>
      </c>
      <c r="D177" s="380">
        <f>'PRESUPUESTO 2020'!D163</f>
        <v>600000</v>
      </c>
      <c r="E177" s="380">
        <f>'PRESUPUESTO 2020'!E163</f>
        <v>0</v>
      </c>
      <c r="F177" s="381">
        <f>'PRESUPUESTO 2020'!F163</f>
        <v>800000</v>
      </c>
      <c r="G177" s="313"/>
    </row>
    <row r="178" spans="1:7" x14ac:dyDescent="0.25">
      <c r="A178" s="379" t="str">
        <f>'PRESUPUESTO 2020'!A164</f>
        <v>2.1.2.02.02.008.04</v>
      </c>
      <c r="B178" s="318" t="str">
        <f>'PRESUPUESTO 2020'!B164</f>
        <v>otros gastos adquisicion de servicios</v>
      </c>
      <c r="C178" s="380">
        <f>'PRESUPUESTO 2020'!C164</f>
        <v>0</v>
      </c>
      <c r="D178" s="380">
        <f>'PRESUPUESTO 2020'!D164</f>
        <v>0</v>
      </c>
      <c r="E178" s="380">
        <f>'PRESUPUESTO 2020'!E164</f>
        <v>0</v>
      </c>
      <c r="F178" s="381">
        <f>'PRESUPUESTO 2020'!F164</f>
        <v>0</v>
      </c>
      <c r="G178" s="313"/>
    </row>
    <row r="179" spans="1:7" x14ac:dyDescent="0.25">
      <c r="A179" s="379" t="str">
        <f>'PRESUPUESTO 2020'!A165</f>
        <v>2.1.2.02.02.008.04.01</v>
      </c>
      <c r="B179" s="318" t="str">
        <f>'PRESUPUESTO 2020'!B165</f>
        <v>servicios profesionales</v>
      </c>
      <c r="C179" s="380">
        <f>'PRESUPUESTO 2020'!C165</f>
        <v>0</v>
      </c>
      <c r="D179" s="380">
        <f>'PRESUPUESTO 2020'!D165</f>
        <v>0</v>
      </c>
      <c r="E179" s="380">
        <f>'PRESUPUESTO 2020'!E165</f>
        <v>0</v>
      </c>
      <c r="F179" s="381">
        <f>'PRESUPUESTO 2020'!F165</f>
        <v>0</v>
      </c>
      <c r="G179" s="313"/>
    </row>
    <row r="180" spans="1:7" x14ac:dyDescent="0.25">
      <c r="A180" s="379" t="str">
        <f>'PRESUPUESTO 2020'!A166</f>
        <v>2.1.2.02.02.008.04.02</v>
      </c>
      <c r="B180" s="318" t="str">
        <f>'PRESUPUESTO 2020'!B166</f>
        <v>servicios tecnicos</v>
      </c>
      <c r="C180" s="380">
        <f>'PRESUPUESTO 2020'!C166</f>
        <v>0</v>
      </c>
      <c r="D180" s="380">
        <f>'PRESUPUESTO 2020'!D166</f>
        <v>0</v>
      </c>
      <c r="E180" s="380">
        <f>'PRESUPUESTO 2020'!E166</f>
        <v>0</v>
      </c>
      <c r="F180" s="381">
        <f>'PRESUPUESTO 2020'!F166</f>
        <v>0</v>
      </c>
      <c r="G180" s="313"/>
    </row>
    <row r="181" spans="1:7" ht="23.25" x14ac:dyDescent="0.25">
      <c r="A181" s="384" t="str">
        <f>'PRESUPUESTO 2020'!A167</f>
        <v>2.1.2.02.02.009</v>
      </c>
      <c r="B181" s="385" t="str">
        <f>'PRESUPUESTO 2020'!B167</f>
        <v>Servicios para la comunidad, sociales y personales</v>
      </c>
      <c r="C181" s="386">
        <f>'PRESUPUESTO 2020'!C167</f>
        <v>0</v>
      </c>
      <c r="D181" s="386">
        <f>'PRESUPUESTO 2020'!D167</f>
        <v>3000000</v>
      </c>
      <c r="E181" s="386">
        <f>'PRESUPUESTO 2020'!E167</f>
        <v>0</v>
      </c>
      <c r="F181" s="387">
        <f>'PRESUPUESTO 2020'!F167</f>
        <v>3000000</v>
      </c>
      <c r="G181" s="313"/>
    </row>
    <row r="182" spans="1:7" x14ac:dyDescent="0.25">
      <c r="A182" s="379" t="str">
        <f>'PRESUPUESTO 2020'!A168</f>
        <v>2.1.2.02.02.009.01</v>
      </c>
      <c r="B182" s="318" t="str">
        <f>'PRESUPUESTO 2020'!B168</f>
        <v>Participacion en Actividades Cientificas</v>
      </c>
      <c r="C182" s="380">
        <f>'PRESUPUESTO 2020'!C168</f>
        <v>0</v>
      </c>
      <c r="D182" s="380">
        <f>'PRESUPUESTO 2020'!D168</f>
        <v>500000</v>
      </c>
      <c r="E182" s="380">
        <f>'PRESUPUESTO 2020'!E168</f>
        <v>0</v>
      </c>
      <c r="F182" s="381">
        <f>'PRESUPUESTO 2020'!F168</f>
        <v>500000</v>
      </c>
      <c r="G182" s="313"/>
    </row>
    <row r="183" spans="1:7" ht="22.5" x14ac:dyDescent="0.25">
      <c r="A183" s="376" t="str">
        <f>'PRESUPUESTO 2020'!A169</f>
        <v>2.1.2.02.02.009.02</v>
      </c>
      <c r="B183" s="319" t="str">
        <f>'PRESUPUESTO 2020'!B169</f>
        <v>Participación en actividades deportivas y culturales</v>
      </c>
      <c r="C183" s="377">
        <f>'PRESUPUESTO 2020'!C169</f>
        <v>0</v>
      </c>
      <c r="D183" s="377">
        <f>'PRESUPUESTO 2020'!D169</f>
        <v>500000</v>
      </c>
      <c r="E183" s="377">
        <f>'PRESUPUESTO 2020'!E169</f>
        <v>0</v>
      </c>
      <c r="F183" s="378">
        <f>'PRESUPUESTO 2020'!F169</f>
        <v>500000</v>
      </c>
      <c r="G183" s="313"/>
    </row>
    <row r="184" spans="1:7" x14ac:dyDescent="0.25">
      <c r="A184" s="376" t="str">
        <f>'PRESUPUESTO 2020'!A170</f>
        <v>2.1.2.02.02.009.03</v>
      </c>
      <c r="B184" s="319" t="str">
        <f>'PRESUPUESTO 2020'!B170</f>
        <v>Realización en actividades científicas</v>
      </c>
      <c r="C184" s="377">
        <f>'PRESUPUESTO 2020'!C170</f>
        <v>0</v>
      </c>
      <c r="D184" s="377">
        <f>'PRESUPUESTO 2020'!D170</f>
        <v>0</v>
      </c>
      <c r="E184" s="377">
        <f>'PRESUPUESTO 2020'!E170</f>
        <v>0</v>
      </c>
      <c r="F184" s="378">
        <f>'PRESUPUESTO 2020'!F170</f>
        <v>0</v>
      </c>
      <c r="G184" s="313"/>
    </row>
    <row r="185" spans="1:7" ht="22.5" x14ac:dyDescent="0.25">
      <c r="A185" s="376" t="str">
        <f>'PRESUPUESTO 2020'!A171</f>
        <v>2.1.2.02.02.009.04</v>
      </c>
      <c r="B185" s="319" t="str">
        <f>'PRESUPUESTO 2020'!B171</f>
        <v>Realización de actividades deportivas y culturales</v>
      </c>
      <c r="C185" s="377">
        <f>'PRESUPUESTO 2020'!C171</f>
        <v>0</v>
      </c>
      <c r="D185" s="377">
        <f>'PRESUPUESTO 2020'!D171</f>
        <v>2000000</v>
      </c>
      <c r="E185" s="377">
        <f>'PRESUPUESTO 2020'!E171</f>
        <v>0</v>
      </c>
      <c r="F185" s="378">
        <f>'PRESUPUESTO 2020'!F171</f>
        <v>2000000</v>
      </c>
      <c r="G185" s="313"/>
    </row>
    <row r="186" spans="1:7" x14ac:dyDescent="0.25">
      <c r="A186" s="376" t="str">
        <f>'PRESUPUESTO 2020'!A172</f>
        <v>2.1.2.02.02.009.05</v>
      </c>
      <c r="B186" s="319" t="str">
        <f>'PRESUPUESTO 2020'!B172</f>
        <v>Actividades plan de mejoramiento institucional</v>
      </c>
      <c r="C186" s="377">
        <f>'PRESUPUESTO 2020'!C172</f>
        <v>0</v>
      </c>
      <c r="D186" s="377">
        <f>'PRESUPUESTO 2020'!D172</f>
        <v>0</v>
      </c>
      <c r="E186" s="377">
        <f>'PRESUPUESTO 2020'!E172</f>
        <v>0</v>
      </c>
      <c r="F186" s="378">
        <f>'PRESUPUESTO 2020'!F172</f>
        <v>0</v>
      </c>
      <c r="G186" s="313"/>
    </row>
    <row r="187" spans="1:7" ht="23.25" x14ac:dyDescent="0.25">
      <c r="A187" s="379" t="str">
        <f>'PRESUPUESTO 2020'!A173</f>
        <v>2.1.2.02.02.009.06</v>
      </c>
      <c r="B187" s="318" t="str">
        <f>'PRESUPUESTO 2020'!B173</f>
        <v>Desarrollo de Jornadas Extendidas y complementarias (población Matriculada)</v>
      </c>
      <c r="C187" s="380">
        <f>'PRESUPUESTO 2020'!C173</f>
        <v>0</v>
      </c>
      <c r="D187" s="380">
        <f>'PRESUPUESTO 2020'!D173</f>
        <v>0</v>
      </c>
      <c r="E187" s="380">
        <f>'PRESUPUESTO 2020'!E173</f>
        <v>0</v>
      </c>
      <c r="F187" s="381">
        <f>'PRESUPUESTO 2020'!F173</f>
        <v>0</v>
      </c>
      <c r="G187" s="313"/>
    </row>
    <row r="188" spans="1:7" x14ac:dyDescent="0.25">
      <c r="A188" s="379" t="str">
        <f>'PRESUPUESTO 2020'!A174</f>
        <v>2.1.2.02.02.009.06.01</v>
      </c>
      <c r="B188" s="318" t="str">
        <f>'PRESUPUESTO 2020'!B174</f>
        <v>Alimentación</v>
      </c>
      <c r="C188" s="380">
        <f>'PRESUPUESTO 2020'!C174</f>
        <v>0</v>
      </c>
      <c r="D188" s="380">
        <f>'PRESUPUESTO 2020'!D174</f>
        <v>0</v>
      </c>
      <c r="E188" s="380">
        <f>'PRESUPUESTO 2020'!E174</f>
        <v>0</v>
      </c>
      <c r="F188" s="381">
        <f>'PRESUPUESTO 2020'!F174</f>
        <v>0</v>
      </c>
      <c r="G188" s="313"/>
    </row>
    <row r="189" spans="1:7" x14ac:dyDescent="0.25">
      <c r="A189" s="379" t="str">
        <f>'PRESUPUESTO 2020'!A175</f>
        <v>2.1.2.02.02.009.06.02</v>
      </c>
      <c r="B189" s="318" t="str">
        <f>'PRESUPUESTO 2020'!B175</f>
        <v>Transporte</v>
      </c>
      <c r="C189" s="380">
        <f>'PRESUPUESTO 2020'!C175</f>
        <v>0</v>
      </c>
      <c r="D189" s="380">
        <f>'PRESUPUESTO 2020'!D175</f>
        <v>0</v>
      </c>
      <c r="E189" s="380">
        <f>'PRESUPUESTO 2020'!E175</f>
        <v>0</v>
      </c>
      <c r="F189" s="381">
        <f>'PRESUPUESTO 2020'!F175</f>
        <v>0</v>
      </c>
      <c r="G189" s="313"/>
    </row>
    <row r="190" spans="1:7" ht="15.75" thickBot="1" x14ac:dyDescent="0.3">
      <c r="A190" s="396" t="str">
        <f>'PRESUPUESTO 2020'!A176</f>
        <v>2.1.2.02.02.009.06.03</v>
      </c>
      <c r="B190" s="397" t="str">
        <f>'PRESUPUESTO 2020'!B176</f>
        <v>Materiales</v>
      </c>
      <c r="C190" s="398">
        <f>'PRESUPUESTO 2020'!C176</f>
        <v>0</v>
      </c>
      <c r="D190" s="398">
        <f>'PRESUPUESTO 2020'!D176</f>
        <v>0</v>
      </c>
      <c r="E190" s="398">
        <f>'PRESUPUESTO 2020'!E176</f>
        <v>0</v>
      </c>
      <c r="F190" s="399">
        <f>'PRESUPUESTO 2020'!F176</f>
        <v>0</v>
      </c>
      <c r="G190" s="313"/>
    </row>
    <row r="191" spans="1:7" x14ac:dyDescent="0.25">
      <c r="A191" s="359"/>
      <c r="B191" s="359"/>
      <c r="C191" s="360"/>
      <c r="D191" s="360"/>
      <c r="E191" s="360"/>
      <c r="F191" s="360"/>
      <c r="G191" s="313"/>
    </row>
    <row r="192" spans="1:7" ht="75" customHeight="1" x14ac:dyDescent="0.25">
      <c r="A192" s="538" t="s">
        <v>301</v>
      </c>
      <c r="B192" s="538"/>
      <c r="C192" s="538"/>
      <c r="D192" s="538"/>
      <c r="E192" s="538"/>
      <c r="F192" s="538"/>
    </row>
    <row r="193" spans="1:6" x14ac:dyDescent="0.25">
      <c r="A193" s="314"/>
      <c r="B193" s="314"/>
      <c r="C193" s="314"/>
      <c r="D193" s="314"/>
      <c r="E193" s="314"/>
      <c r="F193" s="314"/>
    </row>
    <row r="194" spans="1:6" ht="27" customHeight="1" x14ac:dyDescent="0.25">
      <c r="A194" s="540" t="s">
        <v>346</v>
      </c>
      <c r="B194" s="540"/>
      <c r="C194" s="540"/>
      <c r="D194" s="540"/>
      <c r="E194" s="540"/>
      <c r="F194" s="540"/>
    </row>
    <row r="195" spans="1:6" x14ac:dyDescent="0.25">
      <c r="A195" s="315"/>
    </row>
    <row r="196" spans="1:6" x14ac:dyDescent="0.25">
      <c r="A196" s="541" t="s">
        <v>267</v>
      </c>
      <c r="B196" s="541"/>
      <c r="C196" s="541"/>
      <c r="D196" s="541"/>
      <c r="E196" s="541"/>
      <c r="F196" s="541"/>
    </row>
    <row r="198" spans="1:6" x14ac:dyDescent="0.25">
      <c r="A198" s="542"/>
      <c r="B198" s="542"/>
      <c r="C198" s="542"/>
      <c r="D198" s="542"/>
      <c r="E198" s="542"/>
      <c r="F198" s="542"/>
    </row>
    <row r="199" spans="1:6" x14ac:dyDescent="0.25">
      <c r="A199" s="534"/>
      <c r="B199" s="534"/>
      <c r="C199" s="534"/>
      <c r="D199" s="534"/>
      <c r="E199" s="534"/>
      <c r="F199" s="534"/>
    </row>
    <row r="200" spans="1:6" x14ac:dyDescent="0.25">
      <c r="C200" s="316"/>
      <c r="D200" s="316"/>
    </row>
    <row r="201" spans="1:6" x14ac:dyDescent="0.25">
      <c r="B201" s="317"/>
      <c r="C201" s="316"/>
      <c r="D201" s="316"/>
    </row>
    <row r="202" spans="1:6" x14ac:dyDescent="0.25">
      <c r="A202" s="539" t="str">
        <f>'DATOS COLEGIO'!C25</f>
        <v>JAIME IVÁN OSORIO PEREIRA</v>
      </c>
      <c r="B202" s="539"/>
      <c r="C202" s="539"/>
      <c r="D202" s="539"/>
      <c r="E202" s="539"/>
      <c r="F202" s="539"/>
    </row>
    <row r="203" spans="1:6" x14ac:dyDescent="0.25">
      <c r="A203" s="534" t="s">
        <v>302</v>
      </c>
      <c r="B203" s="534"/>
      <c r="C203" s="534"/>
      <c r="D203" s="534"/>
      <c r="E203" s="534"/>
      <c r="F203" s="534"/>
    </row>
    <row r="204" spans="1:6" x14ac:dyDescent="0.25">
      <c r="A204" s="534"/>
      <c r="B204" s="534"/>
      <c r="C204" s="534"/>
      <c r="D204" s="316"/>
    </row>
    <row r="205" spans="1:6" x14ac:dyDescent="0.25">
      <c r="A205" s="534"/>
      <c r="B205" s="534"/>
      <c r="C205" s="534"/>
      <c r="D205" s="316"/>
    </row>
  </sheetData>
  <mergeCells count="21">
    <mergeCell ref="A1:F2"/>
    <mergeCell ref="A3:F3"/>
    <mergeCell ref="A5:F5"/>
    <mergeCell ref="A7:F7"/>
    <mergeCell ref="A8:F8"/>
    <mergeCell ref="A4:F4"/>
    <mergeCell ref="A204:A205"/>
    <mergeCell ref="B204:C205"/>
    <mergeCell ref="A9:F9"/>
    <mergeCell ref="A10:F10"/>
    <mergeCell ref="A11:F11"/>
    <mergeCell ref="A12:F13"/>
    <mergeCell ref="A83:F83"/>
    <mergeCell ref="A192:F192"/>
    <mergeCell ref="A14:F14"/>
    <mergeCell ref="A202:F202"/>
    <mergeCell ref="A194:F194"/>
    <mergeCell ref="A196:F196"/>
    <mergeCell ref="A198:F198"/>
    <mergeCell ref="A199:F199"/>
    <mergeCell ref="A203:F203"/>
  </mergeCells>
  <pageMargins left="0.7" right="0.17" top="0.79" bottom="1.41" header="0.3" footer="0.3"/>
  <pageSetup paperSize="5"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activeCell="B35" sqref="B35"/>
    </sheetView>
  </sheetViews>
  <sheetFormatPr baseColWidth="10" defaultColWidth="11.5703125" defaultRowHeight="11.25" x14ac:dyDescent="0.2"/>
  <cols>
    <col min="1" max="1" width="27" style="179" customWidth="1"/>
    <col min="2" max="2" width="57.85546875" style="193" customWidth="1"/>
    <col min="3" max="3" width="6.5703125" style="194" customWidth="1"/>
    <col min="4" max="4" width="76" style="178" customWidth="1"/>
    <col min="5" max="256" width="11.5703125" style="179"/>
    <col min="257" max="257" width="27" style="179" customWidth="1"/>
    <col min="258" max="258" width="57.85546875" style="179" customWidth="1"/>
    <col min="259" max="259" width="6.5703125" style="179" customWidth="1"/>
    <col min="260" max="260" width="76" style="179" customWidth="1"/>
    <col min="261" max="512" width="11.5703125" style="179"/>
    <col min="513" max="513" width="27" style="179" customWidth="1"/>
    <col min="514" max="514" width="57.85546875" style="179" customWidth="1"/>
    <col min="515" max="515" width="6.5703125" style="179" customWidth="1"/>
    <col min="516" max="516" width="76" style="179" customWidth="1"/>
    <col min="517" max="768" width="11.5703125" style="179"/>
    <col min="769" max="769" width="27" style="179" customWidth="1"/>
    <col min="770" max="770" width="57.85546875" style="179" customWidth="1"/>
    <col min="771" max="771" width="6.5703125" style="179" customWidth="1"/>
    <col min="772" max="772" width="76" style="179" customWidth="1"/>
    <col min="773" max="1024" width="11.5703125" style="179"/>
    <col min="1025" max="1025" width="27" style="179" customWidth="1"/>
    <col min="1026" max="1026" width="57.85546875" style="179" customWidth="1"/>
    <col min="1027" max="1027" width="6.5703125" style="179" customWidth="1"/>
    <col min="1028" max="1028" width="76" style="179" customWidth="1"/>
    <col min="1029" max="1280" width="11.5703125" style="179"/>
    <col min="1281" max="1281" width="27" style="179" customWidth="1"/>
    <col min="1282" max="1282" width="57.85546875" style="179" customWidth="1"/>
    <col min="1283" max="1283" width="6.5703125" style="179" customWidth="1"/>
    <col min="1284" max="1284" width="76" style="179" customWidth="1"/>
    <col min="1285" max="1536" width="11.5703125" style="179"/>
    <col min="1537" max="1537" width="27" style="179" customWidth="1"/>
    <col min="1538" max="1538" width="57.85546875" style="179" customWidth="1"/>
    <col min="1539" max="1539" width="6.5703125" style="179" customWidth="1"/>
    <col min="1540" max="1540" width="76" style="179" customWidth="1"/>
    <col min="1541" max="1792" width="11.5703125" style="179"/>
    <col min="1793" max="1793" width="27" style="179" customWidth="1"/>
    <col min="1794" max="1794" width="57.85546875" style="179" customWidth="1"/>
    <col min="1795" max="1795" width="6.5703125" style="179" customWidth="1"/>
    <col min="1796" max="1796" width="76" style="179" customWidth="1"/>
    <col min="1797" max="2048" width="11.5703125" style="179"/>
    <col min="2049" max="2049" width="27" style="179" customWidth="1"/>
    <col min="2050" max="2050" width="57.85546875" style="179" customWidth="1"/>
    <col min="2051" max="2051" width="6.5703125" style="179" customWidth="1"/>
    <col min="2052" max="2052" width="76" style="179" customWidth="1"/>
    <col min="2053" max="2304" width="11.5703125" style="179"/>
    <col min="2305" max="2305" width="27" style="179" customWidth="1"/>
    <col min="2306" max="2306" width="57.85546875" style="179" customWidth="1"/>
    <col min="2307" max="2307" width="6.5703125" style="179" customWidth="1"/>
    <col min="2308" max="2308" width="76" style="179" customWidth="1"/>
    <col min="2309" max="2560" width="11.5703125" style="179"/>
    <col min="2561" max="2561" width="27" style="179" customWidth="1"/>
    <col min="2562" max="2562" width="57.85546875" style="179" customWidth="1"/>
    <col min="2563" max="2563" width="6.5703125" style="179" customWidth="1"/>
    <col min="2564" max="2564" width="76" style="179" customWidth="1"/>
    <col min="2565" max="2816" width="11.5703125" style="179"/>
    <col min="2817" max="2817" width="27" style="179" customWidth="1"/>
    <col min="2818" max="2818" width="57.85546875" style="179" customWidth="1"/>
    <col min="2819" max="2819" width="6.5703125" style="179" customWidth="1"/>
    <col min="2820" max="2820" width="76" style="179" customWidth="1"/>
    <col min="2821" max="3072" width="11.5703125" style="179"/>
    <col min="3073" max="3073" width="27" style="179" customWidth="1"/>
    <col min="3074" max="3074" width="57.85546875" style="179" customWidth="1"/>
    <col min="3075" max="3075" width="6.5703125" style="179" customWidth="1"/>
    <col min="3076" max="3076" width="76" style="179" customWidth="1"/>
    <col min="3077" max="3328" width="11.5703125" style="179"/>
    <col min="3329" max="3329" width="27" style="179" customWidth="1"/>
    <col min="3330" max="3330" width="57.85546875" style="179" customWidth="1"/>
    <col min="3331" max="3331" width="6.5703125" style="179" customWidth="1"/>
    <col min="3332" max="3332" width="76" style="179" customWidth="1"/>
    <col min="3333" max="3584" width="11.5703125" style="179"/>
    <col min="3585" max="3585" width="27" style="179" customWidth="1"/>
    <col min="3586" max="3586" width="57.85546875" style="179" customWidth="1"/>
    <col min="3587" max="3587" width="6.5703125" style="179" customWidth="1"/>
    <col min="3588" max="3588" width="76" style="179" customWidth="1"/>
    <col min="3589" max="3840" width="11.5703125" style="179"/>
    <col min="3841" max="3841" width="27" style="179" customWidth="1"/>
    <col min="3842" max="3842" width="57.85546875" style="179" customWidth="1"/>
    <col min="3843" max="3843" width="6.5703125" style="179" customWidth="1"/>
    <col min="3844" max="3844" width="76" style="179" customWidth="1"/>
    <col min="3845" max="4096" width="11.5703125" style="179"/>
    <col min="4097" max="4097" width="27" style="179" customWidth="1"/>
    <col min="4098" max="4098" width="57.85546875" style="179" customWidth="1"/>
    <col min="4099" max="4099" width="6.5703125" style="179" customWidth="1"/>
    <col min="4100" max="4100" width="76" style="179" customWidth="1"/>
    <col min="4101" max="4352" width="11.5703125" style="179"/>
    <col min="4353" max="4353" width="27" style="179" customWidth="1"/>
    <col min="4354" max="4354" width="57.85546875" style="179" customWidth="1"/>
    <col min="4355" max="4355" width="6.5703125" style="179" customWidth="1"/>
    <col min="4356" max="4356" width="76" style="179" customWidth="1"/>
    <col min="4357" max="4608" width="11.5703125" style="179"/>
    <col min="4609" max="4609" width="27" style="179" customWidth="1"/>
    <col min="4610" max="4610" width="57.85546875" style="179" customWidth="1"/>
    <col min="4611" max="4611" width="6.5703125" style="179" customWidth="1"/>
    <col min="4612" max="4612" width="76" style="179" customWidth="1"/>
    <col min="4613" max="4864" width="11.5703125" style="179"/>
    <col min="4865" max="4865" width="27" style="179" customWidth="1"/>
    <col min="4866" max="4866" width="57.85546875" style="179" customWidth="1"/>
    <col min="4867" max="4867" width="6.5703125" style="179" customWidth="1"/>
    <col min="4868" max="4868" width="76" style="179" customWidth="1"/>
    <col min="4869" max="5120" width="11.5703125" style="179"/>
    <col min="5121" max="5121" width="27" style="179" customWidth="1"/>
    <col min="5122" max="5122" width="57.85546875" style="179" customWidth="1"/>
    <col min="5123" max="5123" width="6.5703125" style="179" customWidth="1"/>
    <col min="5124" max="5124" width="76" style="179" customWidth="1"/>
    <col min="5125" max="5376" width="11.5703125" style="179"/>
    <col min="5377" max="5377" width="27" style="179" customWidth="1"/>
    <col min="5378" max="5378" width="57.85546875" style="179" customWidth="1"/>
    <col min="5379" max="5379" width="6.5703125" style="179" customWidth="1"/>
    <col min="5380" max="5380" width="76" style="179" customWidth="1"/>
    <col min="5381" max="5632" width="11.5703125" style="179"/>
    <col min="5633" max="5633" width="27" style="179" customWidth="1"/>
    <col min="5634" max="5634" width="57.85546875" style="179" customWidth="1"/>
    <col min="5635" max="5635" width="6.5703125" style="179" customWidth="1"/>
    <col min="5636" max="5636" width="76" style="179" customWidth="1"/>
    <col min="5637" max="5888" width="11.5703125" style="179"/>
    <col min="5889" max="5889" width="27" style="179" customWidth="1"/>
    <col min="5890" max="5890" width="57.85546875" style="179" customWidth="1"/>
    <col min="5891" max="5891" width="6.5703125" style="179" customWidth="1"/>
    <col min="5892" max="5892" width="76" style="179" customWidth="1"/>
    <col min="5893" max="6144" width="11.5703125" style="179"/>
    <col min="6145" max="6145" width="27" style="179" customWidth="1"/>
    <col min="6146" max="6146" width="57.85546875" style="179" customWidth="1"/>
    <col min="6147" max="6147" width="6.5703125" style="179" customWidth="1"/>
    <col min="6148" max="6148" width="76" style="179" customWidth="1"/>
    <col min="6149" max="6400" width="11.5703125" style="179"/>
    <col min="6401" max="6401" width="27" style="179" customWidth="1"/>
    <col min="6402" max="6402" width="57.85546875" style="179" customWidth="1"/>
    <col min="6403" max="6403" width="6.5703125" style="179" customWidth="1"/>
    <col min="6404" max="6404" width="76" style="179" customWidth="1"/>
    <col min="6405" max="6656" width="11.5703125" style="179"/>
    <col min="6657" max="6657" width="27" style="179" customWidth="1"/>
    <col min="6658" max="6658" width="57.85546875" style="179" customWidth="1"/>
    <col min="6659" max="6659" width="6.5703125" style="179" customWidth="1"/>
    <col min="6660" max="6660" width="76" style="179" customWidth="1"/>
    <col min="6661" max="6912" width="11.5703125" style="179"/>
    <col min="6913" max="6913" width="27" style="179" customWidth="1"/>
    <col min="6914" max="6914" width="57.85546875" style="179" customWidth="1"/>
    <col min="6915" max="6915" width="6.5703125" style="179" customWidth="1"/>
    <col min="6916" max="6916" width="76" style="179" customWidth="1"/>
    <col min="6917" max="7168" width="11.5703125" style="179"/>
    <col min="7169" max="7169" width="27" style="179" customWidth="1"/>
    <col min="7170" max="7170" width="57.85546875" style="179" customWidth="1"/>
    <col min="7171" max="7171" width="6.5703125" style="179" customWidth="1"/>
    <col min="7172" max="7172" width="76" style="179" customWidth="1"/>
    <col min="7173" max="7424" width="11.5703125" style="179"/>
    <col min="7425" max="7425" width="27" style="179" customWidth="1"/>
    <col min="7426" max="7426" width="57.85546875" style="179" customWidth="1"/>
    <col min="7427" max="7427" width="6.5703125" style="179" customWidth="1"/>
    <col min="7428" max="7428" width="76" style="179" customWidth="1"/>
    <col min="7429" max="7680" width="11.5703125" style="179"/>
    <col min="7681" max="7681" width="27" style="179" customWidth="1"/>
    <col min="7682" max="7682" width="57.85546875" style="179" customWidth="1"/>
    <col min="7683" max="7683" width="6.5703125" style="179" customWidth="1"/>
    <col min="7684" max="7684" width="76" style="179" customWidth="1"/>
    <col min="7685" max="7936" width="11.5703125" style="179"/>
    <col min="7937" max="7937" width="27" style="179" customWidth="1"/>
    <col min="7938" max="7938" width="57.85546875" style="179" customWidth="1"/>
    <col min="7939" max="7939" width="6.5703125" style="179" customWidth="1"/>
    <col min="7940" max="7940" width="76" style="179" customWidth="1"/>
    <col min="7941" max="8192" width="11.5703125" style="179"/>
    <col min="8193" max="8193" width="27" style="179" customWidth="1"/>
    <col min="8194" max="8194" width="57.85546875" style="179" customWidth="1"/>
    <col min="8195" max="8195" width="6.5703125" style="179" customWidth="1"/>
    <col min="8196" max="8196" width="76" style="179" customWidth="1"/>
    <col min="8197" max="8448" width="11.5703125" style="179"/>
    <col min="8449" max="8449" width="27" style="179" customWidth="1"/>
    <col min="8450" max="8450" width="57.85546875" style="179" customWidth="1"/>
    <col min="8451" max="8451" width="6.5703125" style="179" customWidth="1"/>
    <col min="8452" max="8452" width="76" style="179" customWidth="1"/>
    <col min="8453" max="8704" width="11.5703125" style="179"/>
    <col min="8705" max="8705" width="27" style="179" customWidth="1"/>
    <col min="8706" max="8706" width="57.85546875" style="179" customWidth="1"/>
    <col min="8707" max="8707" width="6.5703125" style="179" customWidth="1"/>
    <col min="8708" max="8708" width="76" style="179" customWidth="1"/>
    <col min="8709" max="8960" width="11.5703125" style="179"/>
    <col min="8961" max="8961" width="27" style="179" customWidth="1"/>
    <col min="8962" max="8962" width="57.85546875" style="179" customWidth="1"/>
    <col min="8963" max="8963" width="6.5703125" style="179" customWidth="1"/>
    <col min="8964" max="8964" width="76" style="179" customWidth="1"/>
    <col min="8965" max="9216" width="11.5703125" style="179"/>
    <col min="9217" max="9217" width="27" style="179" customWidth="1"/>
    <col min="9218" max="9218" width="57.85546875" style="179" customWidth="1"/>
    <col min="9219" max="9219" width="6.5703125" style="179" customWidth="1"/>
    <col min="9220" max="9220" width="76" style="179" customWidth="1"/>
    <col min="9221" max="9472" width="11.5703125" style="179"/>
    <col min="9473" max="9473" width="27" style="179" customWidth="1"/>
    <col min="9474" max="9474" width="57.85546875" style="179" customWidth="1"/>
    <col min="9475" max="9475" width="6.5703125" style="179" customWidth="1"/>
    <col min="9476" max="9476" width="76" style="179" customWidth="1"/>
    <col min="9477" max="9728" width="11.5703125" style="179"/>
    <col min="9729" max="9729" width="27" style="179" customWidth="1"/>
    <col min="9730" max="9730" width="57.85546875" style="179" customWidth="1"/>
    <col min="9731" max="9731" width="6.5703125" style="179" customWidth="1"/>
    <col min="9732" max="9732" width="76" style="179" customWidth="1"/>
    <col min="9733" max="9984" width="11.5703125" style="179"/>
    <col min="9985" max="9985" width="27" style="179" customWidth="1"/>
    <col min="9986" max="9986" width="57.85546875" style="179" customWidth="1"/>
    <col min="9987" max="9987" width="6.5703125" style="179" customWidth="1"/>
    <col min="9988" max="9988" width="76" style="179" customWidth="1"/>
    <col min="9989" max="10240" width="11.5703125" style="179"/>
    <col min="10241" max="10241" width="27" style="179" customWidth="1"/>
    <col min="10242" max="10242" width="57.85546875" style="179" customWidth="1"/>
    <col min="10243" max="10243" width="6.5703125" style="179" customWidth="1"/>
    <col min="10244" max="10244" width="76" style="179" customWidth="1"/>
    <col min="10245" max="10496" width="11.5703125" style="179"/>
    <col min="10497" max="10497" width="27" style="179" customWidth="1"/>
    <col min="10498" max="10498" width="57.85546875" style="179" customWidth="1"/>
    <col min="10499" max="10499" width="6.5703125" style="179" customWidth="1"/>
    <col min="10500" max="10500" width="76" style="179" customWidth="1"/>
    <col min="10501" max="10752" width="11.5703125" style="179"/>
    <col min="10753" max="10753" width="27" style="179" customWidth="1"/>
    <col min="10754" max="10754" width="57.85546875" style="179" customWidth="1"/>
    <col min="10755" max="10755" width="6.5703125" style="179" customWidth="1"/>
    <col min="10756" max="10756" width="76" style="179" customWidth="1"/>
    <col min="10757" max="11008" width="11.5703125" style="179"/>
    <col min="11009" max="11009" width="27" style="179" customWidth="1"/>
    <col min="11010" max="11010" width="57.85546875" style="179" customWidth="1"/>
    <col min="11011" max="11011" width="6.5703125" style="179" customWidth="1"/>
    <col min="11012" max="11012" width="76" style="179" customWidth="1"/>
    <col min="11013" max="11264" width="11.5703125" style="179"/>
    <col min="11265" max="11265" width="27" style="179" customWidth="1"/>
    <col min="11266" max="11266" width="57.85546875" style="179" customWidth="1"/>
    <col min="11267" max="11267" width="6.5703125" style="179" customWidth="1"/>
    <col min="11268" max="11268" width="76" style="179" customWidth="1"/>
    <col min="11269" max="11520" width="11.5703125" style="179"/>
    <col min="11521" max="11521" width="27" style="179" customWidth="1"/>
    <col min="11522" max="11522" width="57.85546875" style="179" customWidth="1"/>
    <col min="11523" max="11523" width="6.5703125" style="179" customWidth="1"/>
    <col min="11524" max="11524" width="76" style="179" customWidth="1"/>
    <col min="11525" max="11776" width="11.5703125" style="179"/>
    <col min="11777" max="11777" width="27" style="179" customWidth="1"/>
    <col min="11778" max="11778" width="57.85546875" style="179" customWidth="1"/>
    <col min="11779" max="11779" width="6.5703125" style="179" customWidth="1"/>
    <col min="11780" max="11780" width="76" style="179" customWidth="1"/>
    <col min="11781" max="12032" width="11.5703125" style="179"/>
    <col min="12033" max="12033" width="27" style="179" customWidth="1"/>
    <col min="12034" max="12034" width="57.85546875" style="179" customWidth="1"/>
    <col min="12035" max="12035" width="6.5703125" style="179" customWidth="1"/>
    <col min="12036" max="12036" width="76" style="179" customWidth="1"/>
    <col min="12037" max="12288" width="11.5703125" style="179"/>
    <col min="12289" max="12289" width="27" style="179" customWidth="1"/>
    <col min="12290" max="12290" width="57.85546875" style="179" customWidth="1"/>
    <col min="12291" max="12291" width="6.5703125" style="179" customWidth="1"/>
    <col min="12292" max="12292" width="76" style="179" customWidth="1"/>
    <col min="12293" max="12544" width="11.5703125" style="179"/>
    <col min="12545" max="12545" width="27" style="179" customWidth="1"/>
    <col min="12546" max="12546" width="57.85546875" style="179" customWidth="1"/>
    <col min="12547" max="12547" width="6.5703125" style="179" customWidth="1"/>
    <col min="12548" max="12548" width="76" style="179" customWidth="1"/>
    <col min="12549" max="12800" width="11.5703125" style="179"/>
    <col min="12801" max="12801" width="27" style="179" customWidth="1"/>
    <col min="12802" max="12802" width="57.85546875" style="179" customWidth="1"/>
    <col min="12803" max="12803" width="6.5703125" style="179" customWidth="1"/>
    <col min="12804" max="12804" width="76" style="179" customWidth="1"/>
    <col min="12805" max="13056" width="11.5703125" style="179"/>
    <col min="13057" max="13057" width="27" style="179" customWidth="1"/>
    <col min="13058" max="13058" width="57.85546875" style="179" customWidth="1"/>
    <col min="13059" max="13059" width="6.5703125" style="179" customWidth="1"/>
    <col min="13060" max="13060" width="76" style="179" customWidth="1"/>
    <col min="13061" max="13312" width="11.5703125" style="179"/>
    <col min="13313" max="13313" width="27" style="179" customWidth="1"/>
    <col min="13314" max="13314" width="57.85546875" style="179" customWidth="1"/>
    <col min="13315" max="13315" width="6.5703125" style="179" customWidth="1"/>
    <col min="13316" max="13316" width="76" style="179" customWidth="1"/>
    <col min="13317" max="13568" width="11.5703125" style="179"/>
    <col min="13569" max="13569" width="27" style="179" customWidth="1"/>
    <col min="13570" max="13570" width="57.85546875" style="179" customWidth="1"/>
    <col min="13571" max="13571" width="6.5703125" style="179" customWidth="1"/>
    <col min="13572" max="13572" width="76" style="179" customWidth="1"/>
    <col min="13573" max="13824" width="11.5703125" style="179"/>
    <col min="13825" max="13825" width="27" style="179" customWidth="1"/>
    <col min="13826" max="13826" width="57.85546875" style="179" customWidth="1"/>
    <col min="13827" max="13827" width="6.5703125" style="179" customWidth="1"/>
    <col min="13828" max="13828" width="76" style="179" customWidth="1"/>
    <col min="13829" max="14080" width="11.5703125" style="179"/>
    <col min="14081" max="14081" width="27" style="179" customWidth="1"/>
    <col min="14082" max="14082" width="57.85546875" style="179" customWidth="1"/>
    <col min="14083" max="14083" width="6.5703125" style="179" customWidth="1"/>
    <col min="14084" max="14084" width="76" style="179" customWidth="1"/>
    <col min="14085" max="14336" width="11.5703125" style="179"/>
    <col min="14337" max="14337" width="27" style="179" customWidth="1"/>
    <col min="14338" max="14338" width="57.85546875" style="179" customWidth="1"/>
    <col min="14339" max="14339" width="6.5703125" style="179" customWidth="1"/>
    <col min="14340" max="14340" width="76" style="179" customWidth="1"/>
    <col min="14341" max="14592" width="11.5703125" style="179"/>
    <col min="14593" max="14593" width="27" style="179" customWidth="1"/>
    <col min="14594" max="14594" width="57.85546875" style="179" customWidth="1"/>
    <col min="14595" max="14595" width="6.5703125" style="179" customWidth="1"/>
    <col min="14596" max="14596" width="76" style="179" customWidth="1"/>
    <col min="14597" max="14848" width="11.5703125" style="179"/>
    <col min="14849" max="14849" width="27" style="179" customWidth="1"/>
    <col min="14850" max="14850" width="57.85546875" style="179" customWidth="1"/>
    <col min="14851" max="14851" width="6.5703125" style="179" customWidth="1"/>
    <col min="14852" max="14852" width="76" style="179" customWidth="1"/>
    <col min="14853" max="15104" width="11.5703125" style="179"/>
    <col min="15105" max="15105" width="27" style="179" customWidth="1"/>
    <col min="15106" max="15106" width="57.85546875" style="179" customWidth="1"/>
    <col min="15107" max="15107" width="6.5703125" style="179" customWidth="1"/>
    <col min="15108" max="15108" width="76" style="179" customWidth="1"/>
    <col min="15109" max="15360" width="11.5703125" style="179"/>
    <col min="15361" max="15361" width="27" style="179" customWidth="1"/>
    <col min="15362" max="15362" width="57.85546875" style="179" customWidth="1"/>
    <col min="15363" max="15363" width="6.5703125" style="179" customWidth="1"/>
    <col min="15364" max="15364" width="76" style="179" customWidth="1"/>
    <col min="15365" max="15616" width="11.5703125" style="179"/>
    <col min="15617" max="15617" width="27" style="179" customWidth="1"/>
    <col min="15618" max="15618" width="57.85546875" style="179" customWidth="1"/>
    <col min="15619" max="15619" width="6.5703125" style="179" customWidth="1"/>
    <col min="15620" max="15620" width="76" style="179" customWidth="1"/>
    <col min="15621" max="15872" width="11.5703125" style="179"/>
    <col min="15873" max="15873" width="27" style="179" customWidth="1"/>
    <col min="15874" max="15874" width="57.85546875" style="179" customWidth="1"/>
    <col min="15875" max="15875" width="6.5703125" style="179" customWidth="1"/>
    <col min="15876" max="15876" width="76" style="179" customWidth="1"/>
    <col min="15877" max="16128" width="11.5703125" style="179"/>
    <col min="16129" max="16129" width="27" style="179" customWidth="1"/>
    <col min="16130" max="16130" width="57.85546875" style="179" customWidth="1"/>
    <col min="16131" max="16131" width="6.5703125" style="179" customWidth="1"/>
    <col min="16132" max="16132" width="76" style="179" customWidth="1"/>
    <col min="16133" max="16384" width="11.5703125" style="179"/>
  </cols>
  <sheetData>
    <row r="1" spans="1:4" ht="18.75" customHeight="1" x14ac:dyDescent="0.2">
      <c r="A1" s="175">
        <v>2</v>
      </c>
      <c r="B1" s="176" t="s">
        <v>362</v>
      </c>
      <c r="C1" s="177"/>
    </row>
    <row r="2" spans="1:4" ht="18.75" customHeight="1" x14ac:dyDescent="0.2">
      <c r="A2" s="180" t="s">
        <v>363</v>
      </c>
      <c r="B2" s="176" t="s">
        <v>364</v>
      </c>
      <c r="C2" s="177"/>
      <c r="D2" s="178" t="e">
        <v>#N/A</v>
      </c>
    </row>
    <row r="3" spans="1:4" ht="18.75" customHeight="1" x14ac:dyDescent="0.2">
      <c r="A3" s="180" t="s">
        <v>365</v>
      </c>
      <c r="B3" s="176" t="s">
        <v>366</v>
      </c>
      <c r="C3" s="177"/>
      <c r="D3" s="178" t="s">
        <v>367</v>
      </c>
    </row>
    <row r="4" spans="1:4" ht="18.75" customHeight="1" x14ac:dyDescent="0.2">
      <c r="A4" s="180" t="s">
        <v>368</v>
      </c>
      <c r="B4" s="176" t="s">
        <v>369</v>
      </c>
      <c r="C4" s="177"/>
      <c r="D4" s="178" t="s">
        <v>370</v>
      </c>
    </row>
    <row r="5" spans="1:4" ht="18.75" customHeight="1" x14ac:dyDescent="0.2">
      <c r="A5" s="180" t="s">
        <v>371</v>
      </c>
      <c r="B5" s="176" t="s">
        <v>372</v>
      </c>
      <c r="C5" s="181"/>
      <c r="D5" s="178" t="s">
        <v>373</v>
      </c>
    </row>
    <row r="6" spans="1:4" ht="18.75" customHeight="1" x14ac:dyDescent="0.2">
      <c r="A6" s="180" t="s">
        <v>374</v>
      </c>
      <c r="B6" s="176" t="s">
        <v>375</v>
      </c>
      <c r="C6" s="181"/>
      <c r="D6" s="178" t="s">
        <v>376</v>
      </c>
    </row>
    <row r="7" spans="1:4" ht="18.75" customHeight="1" x14ac:dyDescent="0.2">
      <c r="A7" s="182" t="s">
        <v>377</v>
      </c>
      <c r="B7" s="183" t="s">
        <v>378</v>
      </c>
      <c r="C7" s="177"/>
      <c r="D7" s="178" t="s">
        <v>379</v>
      </c>
    </row>
    <row r="8" spans="1:4" ht="18.75" customHeight="1" x14ac:dyDescent="0.25">
      <c r="A8" s="182" t="s">
        <v>380</v>
      </c>
      <c r="B8" s="183" t="s">
        <v>381</v>
      </c>
      <c r="C8" s="184" t="s">
        <v>382</v>
      </c>
      <c r="D8" s="178">
        <v>0</v>
      </c>
    </row>
    <row r="9" spans="1:4" s="185" customFormat="1" ht="18.75" customHeight="1" x14ac:dyDescent="0.2">
      <c r="A9" s="182" t="s">
        <v>383</v>
      </c>
      <c r="B9" s="183" t="s">
        <v>384</v>
      </c>
      <c r="C9" s="177"/>
      <c r="D9" s="178" t="s">
        <v>385</v>
      </c>
    </row>
    <row r="10" spans="1:4" s="185" customFormat="1" ht="18.75" customHeight="1" x14ac:dyDescent="0.25">
      <c r="A10" s="182" t="s">
        <v>386</v>
      </c>
      <c r="B10" s="183" t="s">
        <v>387</v>
      </c>
      <c r="C10" s="184" t="s">
        <v>382</v>
      </c>
      <c r="D10" s="178">
        <v>0</v>
      </c>
    </row>
    <row r="11" spans="1:4" ht="18.75" customHeight="1" x14ac:dyDescent="0.2">
      <c r="A11" s="182" t="s">
        <v>388</v>
      </c>
      <c r="B11" s="183" t="s">
        <v>389</v>
      </c>
      <c r="C11" s="177"/>
      <c r="D11" s="178" t="s">
        <v>390</v>
      </c>
    </row>
    <row r="12" spans="1:4" ht="18.75" customHeight="1" x14ac:dyDescent="0.25">
      <c r="A12" s="182" t="s">
        <v>391</v>
      </c>
      <c r="B12" s="183" t="s">
        <v>392</v>
      </c>
      <c r="C12" s="184" t="s">
        <v>382</v>
      </c>
      <c r="D12" s="178">
        <v>0</v>
      </c>
    </row>
    <row r="13" spans="1:4" ht="18.75" customHeight="1" x14ac:dyDescent="0.25">
      <c r="A13" s="182" t="s">
        <v>393</v>
      </c>
      <c r="B13" s="183" t="s">
        <v>394</v>
      </c>
      <c r="C13" s="184" t="s">
        <v>382</v>
      </c>
      <c r="D13" s="178">
        <v>0</v>
      </c>
    </row>
    <row r="14" spans="1:4" ht="18.75" customHeight="1" x14ac:dyDescent="0.2">
      <c r="A14" s="182" t="s">
        <v>395</v>
      </c>
      <c r="B14" s="183" t="s">
        <v>396</v>
      </c>
      <c r="C14" s="177"/>
      <c r="D14" s="178" t="s">
        <v>397</v>
      </c>
    </row>
    <row r="15" spans="1:4" ht="18.75" customHeight="1" x14ac:dyDescent="0.25">
      <c r="A15" s="182" t="s">
        <v>398</v>
      </c>
      <c r="B15" s="183" t="s">
        <v>399</v>
      </c>
      <c r="C15" s="184" t="s">
        <v>382</v>
      </c>
      <c r="D15" s="178">
        <v>0</v>
      </c>
    </row>
    <row r="16" spans="1:4" ht="18.75" customHeight="1" x14ac:dyDescent="0.25">
      <c r="A16" s="182" t="s">
        <v>400</v>
      </c>
      <c r="B16" s="183" t="s">
        <v>401</v>
      </c>
      <c r="C16" s="184" t="s">
        <v>382</v>
      </c>
      <c r="D16" s="178">
        <v>0</v>
      </c>
    </row>
    <row r="17" spans="1:5" ht="18.75" customHeight="1" x14ac:dyDescent="0.2">
      <c r="A17" s="182" t="s">
        <v>402</v>
      </c>
      <c r="B17" s="183" t="s">
        <v>403</v>
      </c>
      <c r="C17" s="177"/>
      <c r="D17" s="178" t="s">
        <v>404</v>
      </c>
    </row>
    <row r="18" spans="1:5" ht="18.75" customHeight="1" x14ac:dyDescent="0.25">
      <c r="A18" s="182" t="s">
        <v>405</v>
      </c>
      <c r="B18" s="183" t="s">
        <v>406</v>
      </c>
      <c r="C18" s="184" t="s">
        <v>382</v>
      </c>
      <c r="D18" s="178">
        <v>0</v>
      </c>
    </row>
    <row r="19" spans="1:5" ht="18.75" customHeight="1" x14ac:dyDescent="0.2">
      <c r="A19" s="180" t="s">
        <v>407</v>
      </c>
      <c r="B19" s="176" t="s">
        <v>408</v>
      </c>
      <c r="C19" s="181"/>
      <c r="D19" s="178" t="s">
        <v>409</v>
      </c>
    </row>
    <row r="20" spans="1:5" ht="18.75" customHeight="1" x14ac:dyDescent="0.2">
      <c r="A20" s="182" t="s">
        <v>410</v>
      </c>
      <c r="B20" s="183" t="s">
        <v>411</v>
      </c>
      <c r="C20" s="177"/>
      <c r="D20" s="178">
        <v>0</v>
      </c>
      <c r="E20" s="186"/>
    </row>
    <row r="21" spans="1:5" ht="18.75" customHeight="1" x14ac:dyDescent="0.25">
      <c r="A21" s="182" t="s">
        <v>412</v>
      </c>
      <c r="B21" s="183" t="s">
        <v>413</v>
      </c>
      <c r="C21" s="184" t="s">
        <v>382</v>
      </c>
      <c r="D21" s="178" t="s">
        <v>414</v>
      </c>
    </row>
    <row r="22" spans="1:5" ht="18.75" customHeight="1" x14ac:dyDescent="0.25">
      <c r="A22" s="182" t="s">
        <v>415</v>
      </c>
      <c r="B22" s="187" t="s">
        <v>416</v>
      </c>
      <c r="C22" s="184"/>
    </row>
    <row r="23" spans="1:5" ht="18.75" customHeight="1" x14ac:dyDescent="0.25">
      <c r="A23" s="182" t="s">
        <v>417</v>
      </c>
      <c r="B23" s="188" t="s">
        <v>418</v>
      </c>
      <c r="C23" s="184"/>
    </row>
    <row r="24" spans="1:5" ht="18.75" customHeight="1" x14ac:dyDescent="0.25">
      <c r="A24" s="189" t="s">
        <v>419</v>
      </c>
      <c r="B24" s="190" t="s">
        <v>420</v>
      </c>
      <c r="C24" s="184" t="s">
        <v>382</v>
      </c>
      <c r="D24" s="178" t="s">
        <v>421</v>
      </c>
    </row>
    <row r="25" spans="1:5" ht="18.75" customHeight="1" x14ac:dyDescent="0.25">
      <c r="A25" s="182" t="s">
        <v>422</v>
      </c>
      <c r="B25" s="183" t="s">
        <v>423</v>
      </c>
      <c r="C25" s="184" t="s">
        <v>382</v>
      </c>
      <c r="D25" s="178" t="s">
        <v>424</v>
      </c>
    </row>
    <row r="26" spans="1:5" ht="18.75" customHeight="1" x14ac:dyDescent="0.2">
      <c r="A26" s="180" t="s">
        <v>425</v>
      </c>
      <c r="B26" s="176" t="s">
        <v>426</v>
      </c>
      <c r="C26" s="181"/>
      <c r="D26" s="178" t="s">
        <v>427</v>
      </c>
    </row>
    <row r="27" spans="1:5" ht="18.75" customHeight="1" x14ac:dyDescent="0.2">
      <c r="A27" s="180" t="s">
        <v>428</v>
      </c>
      <c r="B27" s="176" t="s">
        <v>429</v>
      </c>
      <c r="C27" s="181"/>
      <c r="D27" s="178" t="s">
        <v>430</v>
      </c>
    </row>
    <row r="28" spans="1:5" ht="18.75" customHeight="1" x14ac:dyDescent="0.2">
      <c r="A28" s="182" t="s">
        <v>431</v>
      </c>
      <c r="B28" s="183" t="s">
        <v>432</v>
      </c>
      <c r="C28" s="177"/>
      <c r="D28" s="178" t="s">
        <v>433</v>
      </c>
    </row>
    <row r="29" spans="1:5" ht="18.75" customHeight="1" x14ac:dyDescent="0.25">
      <c r="A29" s="182" t="s">
        <v>434</v>
      </c>
      <c r="B29" s="183" t="s">
        <v>435</v>
      </c>
      <c r="C29" s="184" t="s">
        <v>382</v>
      </c>
      <c r="D29" s="178" t="s">
        <v>436</v>
      </c>
    </row>
    <row r="30" spans="1:5" ht="18.75" customHeight="1" x14ac:dyDescent="0.25">
      <c r="A30" s="182" t="s">
        <v>437</v>
      </c>
      <c r="B30" s="183" t="s">
        <v>438</v>
      </c>
      <c r="C30" s="184" t="s">
        <v>382</v>
      </c>
      <c r="D30" s="178" t="s">
        <v>439</v>
      </c>
    </row>
    <row r="31" spans="1:5" ht="18.75" customHeight="1" x14ac:dyDescent="0.25">
      <c r="A31" s="182" t="s">
        <v>440</v>
      </c>
      <c r="B31" s="183" t="s">
        <v>441</v>
      </c>
      <c r="C31" s="184" t="s">
        <v>382</v>
      </c>
      <c r="D31" s="178" t="s">
        <v>442</v>
      </c>
    </row>
    <row r="32" spans="1:5" ht="18.75" customHeight="1" x14ac:dyDescent="0.2">
      <c r="A32" s="182" t="s">
        <v>443</v>
      </c>
      <c r="B32" s="183" t="s">
        <v>444</v>
      </c>
      <c r="C32" s="177"/>
      <c r="D32" s="178" t="s">
        <v>445</v>
      </c>
    </row>
    <row r="33" spans="1:5" s="43" customFormat="1" ht="18.75" customHeight="1" x14ac:dyDescent="0.25">
      <c r="A33" s="50" t="s">
        <v>446</v>
      </c>
      <c r="B33" s="191" t="s">
        <v>447</v>
      </c>
      <c r="C33" s="184" t="s">
        <v>382</v>
      </c>
      <c r="D33" s="178" t="s">
        <v>448</v>
      </c>
    </row>
    <row r="34" spans="1:5" s="43" customFormat="1" ht="18.75" customHeight="1" x14ac:dyDescent="0.25">
      <c r="A34" s="50" t="s">
        <v>449</v>
      </c>
      <c r="B34" s="191" t="s">
        <v>450</v>
      </c>
      <c r="C34" s="184" t="s">
        <v>382</v>
      </c>
      <c r="D34" s="178" t="s">
        <v>451</v>
      </c>
      <c r="E34" s="43" t="s">
        <v>452</v>
      </c>
    </row>
    <row r="35" spans="1:5" ht="18.75" customHeight="1" x14ac:dyDescent="0.2">
      <c r="A35" s="180" t="s">
        <v>453</v>
      </c>
      <c r="B35" s="176" t="s">
        <v>454</v>
      </c>
      <c r="C35" s="181"/>
      <c r="D35" s="178" t="s">
        <v>455</v>
      </c>
      <c r="E35" s="192"/>
    </row>
    <row r="36" spans="1:5" ht="18.75" customHeight="1" x14ac:dyDescent="0.2">
      <c r="A36" s="182" t="s">
        <v>456</v>
      </c>
      <c r="B36" s="183" t="s">
        <v>457</v>
      </c>
      <c r="C36" s="177"/>
      <c r="D36" s="178" t="s">
        <v>458</v>
      </c>
      <c r="E36" s="192"/>
    </row>
    <row r="37" spans="1:5" ht="18.75" customHeight="1" x14ac:dyDescent="0.2">
      <c r="A37" s="182" t="s">
        <v>459</v>
      </c>
      <c r="B37" s="183" t="s">
        <v>460</v>
      </c>
      <c r="C37" s="177"/>
      <c r="D37" s="178" t="s">
        <v>461</v>
      </c>
      <c r="E37" s="192"/>
    </row>
    <row r="38" spans="1:5" ht="18.75" customHeight="1" x14ac:dyDescent="0.25">
      <c r="A38" s="182" t="s">
        <v>462</v>
      </c>
      <c r="B38" s="183" t="s">
        <v>463</v>
      </c>
      <c r="C38" s="184" t="s">
        <v>382</v>
      </c>
      <c r="D38" s="178" t="s">
        <v>464</v>
      </c>
      <c r="E38" s="192"/>
    </row>
    <row r="39" spans="1:5" ht="18.75" customHeight="1" x14ac:dyDescent="0.2">
      <c r="A39" s="180" t="s">
        <v>465</v>
      </c>
      <c r="B39" s="176" t="s">
        <v>466</v>
      </c>
      <c r="C39" s="181"/>
      <c r="D39" s="178" t="s">
        <v>467</v>
      </c>
    </row>
    <row r="40" spans="1:5" ht="18.75" customHeight="1" x14ac:dyDescent="0.2">
      <c r="A40" s="180" t="s">
        <v>468</v>
      </c>
      <c r="B40" s="176" t="s">
        <v>469</v>
      </c>
      <c r="C40" s="181"/>
      <c r="D40" s="178" t="s">
        <v>470</v>
      </c>
    </row>
    <row r="41" spans="1:5" ht="18.75" customHeight="1" x14ac:dyDescent="0.25">
      <c r="A41" s="182" t="s">
        <v>471</v>
      </c>
      <c r="B41" s="183" t="s">
        <v>472</v>
      </c>
      <c r="C41" s="184" t="s">
        <v>382</v>
      </c>
      <c r="D41" s="178" t="s">
        <v>473</v>
      </c>
    </row>
    <row r="42" spans="1:5" ht="18.75" customHeight="1" x14ac:dyDescent="0.25">
      <c r="A42" s="182" t="s">
        <v>474</v>
      </c>
      <c r="B42" s="183" t="s">
        <v>475</v>
      </c>
      <c r="C42" s="184" t="s">
        <v>382</v>
      </c>
      <c r="D42" s="178" t="s">
        <v>476</v>
      </c>
    </row>
    <row r="43" spans="1:5" ht="18.75" customHeight="1" x14ac:dyDescent="0.2">
      <c r="A43" s="180" t="s">
        <v>477</v>
      </c>
      <c r="B43" s="176" t="s">
        <v>478</v>
      </c>
      <c r="C43" s="181"/>
      <c r="D43" s="178" t="s">
        <v>479</v>
      </c>
    </row>
    <row r="44" spans="1:5" ht="18.75" customHeight="1" x14ac:dyDescent="0.25">
      <c r="A44" s="182" t="s">
        <v>480</v>
      </c>
      <c r="B44" s="183" t="s">
        <v>481</v>
      </c>
      <c r="C44" s="184" t="s">
        <v>382</v>
      </c>
      <c r="D44" s="178" t="s">
        <v>482</v>
      </c>
    </row>
    <row r="45" spans="1:5" ht="18.75" customHeight="1" x14ac:dyDescent="0.25">
      <c r="A45" s="182" t="s">
        <v>483</v>
      </c>
      <c r="B45" s="183" t="s">
        <v>484</v>
      </c>
      <c r="C45" s="184" t="s">
        <v>382</v>
      </c>
      <c r="D45" s="178" t="s">
        <v>485</v>
      </c>
    </row>
    <row r="46" spans="1:5" ht="18.75" customHeight="1" x14ac:dyDescent="0.25">
      <c r="A46" s="182" t="s">
        <v>486</v>
      </c>
      <c r="B46" s="183" t="s">
        <v>487</v>
      </c>
      <c r="C46" s="184" t="s">
        <v>382</v>
      </c>
      <c r="D46" s="178">
        <v>0</v>
      </c>
    </row>
    <row r="47" spans="1:5" ht="18.75" customHeight="1" x14ac:dyDescent="0.25">
      <c r="A47" s="182" t="s">
        <v>488</v>
      </c>
      <c r="B47" s="183" t="s">
        <v>489</v>
      </c>
      <c r="C47" s="184" t="s">
        <v>382</v>
      </c>
      <c r="D47" s="178" t="s">
        <v>490</v>
      </c>
    </row>
    <row r="48" spans="1:5" ht="18.75" customHeight="1" x14ac:dyDescent="0.25">
      <c r="A48" s="182" t="s">
        <v>491</v>
      </c>
      <c r="B48" s="183" t="s">
        <v>492</v>
      </c>
      <c r="C48" s="184" t="s">
        <v>382</v>
      </c>
      <c r="D48" s="178" t="s">
        <v>493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D23" sqref="D23"/>
    </sheetView>
  </sheetViews>
  <sheetFormatPr baseColWidth="10" defaultColWidth="11.5703125" defaultRowHeight="11.25" x14ac:dyDescent="0.2"/>
  <cols>
    <col min="1" max="1" width="22" style="205" customWidth="1"/>
    <col min="2" max="2" width="67" style="198" customWidth="1"/>
    <col min="3" max="3" width="31.42578125" style="198" customWidth="1"/>
    <col min="4" max="256" width="11.5703125" style="185"/>
    <col min="257" max="257" width="22" style="185" customWidth="1"/>
    <col min="258" max="258" width="67" style="185" customWidth="1"/>
    <col min="259" max="259" width="31.42578125" style="185" customWidth="1"/>
    <col min="260" max="512" width="11.5703125" style="185"/>
    <col min="513" max="513" width="22" style="185" customWidth="1"/>
    <col min="514" max="514" width="67" style="185" customWidth="1"/>
    <col min="515" max="515" width="31.42578125" style="185" customWidth="1"/>
    <col min="516" max="768" width="11.5703125" style="185"/>
    <col min="769" max="769" width="22" style="185" customWidth="1"/>
    <col min="770" max="770" width="67" style="185" customWidth="1"/>
    <col min="771" max="771" width="31.42578125" style="185" customWidth="1"/>
    <col min="772" max="1024" width="11.5703125" style="185"/>
    <col min="1025" max="1025" width="22" style="185" customWidth="1"/>
    <col min="1026" max="1026" width="67" style="185" customWidth="1"/>
    <col min="1027" max="1027" width="31.42578125" style="185" customWidth="1"/>
    <col min="1028" max="1280" width="11.5703125" style="185"/>
    <col min="1281" max="1281" width="22" style="185" customWidth="1"/>
    <col min="1282" max="1282" width="67" style="185" customWidth="1"/>
    <col min="1283" max="1283" width="31.42578125" style="185" customWidth="1"/>
    <col min="1284" max="1536" width="11.5703125" style="185"/>
    <col min="1537" max="1537" width="22" style="185" customWidth="1"/>
    <col min="1538" max="1538" width="67" style="185" customWidth="1"/>
    <col min="1539" max="1539" width="31.42578125" style="185" customWidth="1"/>
    <col min="1540" max="1792" width="11.5703125" style="185"/>
    <col min="1793" max="1793" width="22" style="185" customWidth="1"/>
    <col min="1794" max="1794" width="67" style="185" customWidth="1"/>
    <col min="1795" max="1795" width="31.42578125" style="185" customWidth="1"/>
    <col min="1796" max="2048" width="11.5703125" style="185"/>
    <col min="2049" max="2049" width="22" style="185" customWidth="1"/>
    <col min="2050" max="2050" width="67" style="185" customWidth="1"/>
    <col min="2051" max="2051" width="31.42578125" style="185" customWidth="1"/>
    <col min="2052" max="2304" width="11.5703125" style="185"/>
    <col min="2305" max="2305" width="22" style="185" customWidth="1"/>
    <col min="2306" max="2306" width="67" style="185" customWidth="1"/>
    <col min="2307" max="2307" width="31.42578125" style="185" customWidth="1"/>
    <col min="2308" max="2560" width="11.5703125" style="185"/>
    <col min="2561" max="2561" width="22" style="185" customWidth="1"/>
    <col min="2562" max="2562" width="67" style="185" customWidth="1"/>
    <col min="2563" max="2563" width="31.42578125" style="185" customWidth="1"/>
    <col min="2564" max="2816" width="11.5703125" style="185"/>
    <col min="2817" max="2817" width="22" style="185" customWidth="1"/>
    <col min="2818" max="2818" width="67" style="185" customWidth="1"/>
    <col min="2819" max="2819" width="31.42578125" style="185" customWidth="1"/>
    <col min="2820" max="3072" width="11.5703125" style="185"/>
    <col min="3073" max="3073" width="22" style="185" customWidth="1"/>
    <col min="3074" max="3074" width="67" style="185" customWidth="1"/>
    <col min="3075" max="3075" width="31.42578125" style="185" customWidth="1"/>
    <col min="3076" max="3328" width="11.5703125" style="185"/>
    <col min="3329" max="3329" width="22" style="185" customWidth="1"/>
    <col min="3330" max="3330" width="67" style="185" customWidth="1"/>
    <col min="3331" max="3331" width="31.42578125" style="185" customWidth="1"/>
    <col min="3332" max="3584" width="11.5703125" style="185"/>
    <col min="3585" max="3585" width="22" style="185" customWidth="1"/>
    <col min="3586" max="3586" width="67" style="185" customWidth="1"/>
    <col min="3587" max="3587" width="31.42578125" style="185" customWidth="1"/>
    <col min="3588" max="3840" width="11.5703125" style="185"/>
    <col min="3841" max="3841" width="22" style="185" customWidth="1"/>
    <col min="3842" max="3842" width="67" style="185" customWidth="1"/>
    <col min="3843" max="3843" width="31.42578125" style="185" customWidth="1"/>
    <col min="3844" max="4096" width="11.5703125" style="185"/>
    <col min="4097" max="4097" width="22" style="185" customWidth="1"/>
    <col min="4098" max="4098" width="67" style="185" customWidth="1"/>
    <col min="4099" max="4099" width="31.42578125" style="185" customWidth="1"/>
    <col min="4100" max="4352" width="11.5703125" style="185"/>
    <col min="4353" max="4353" width="22" style="185" customWidth="1"/>
    <col min="4354" max="4354" width="67" style="185" customWidth="1"/>
    <col min="4355" max="4355" width="31.42578125" style="185" customWidth="1"/>
    <col min="4356" max="4608" width="11.5703125" style="185"/>
    <col min="4609" max="4609" width="22" style="185" customWidth="1"/>
    <col min="4610" max="4610" width="67" style="185" customWidth="1"/>
    <col min="4611" max="4611" width="31.42578125" style="185" customWidth="1"/>
    <col min="4612" max="4864" width="11.5703125" style="185"/>
    <col min="4865" max="4865" width="22" style="185" customWidth="1"/>
    <col min="4866" max="4866" width="67" style="185" customWidth="1"/>
    <col min="4867" max="4867" width="31.42578125" style="185" customWidth="1"/>
    <col min="4868" max="5120" width="11.5703125" style="185"/>
    <col min="5121" max="5121" width="22" style="185" customWidth="1"/>
    <col min="5122" max="5122" width="67" style="185" customWidth="1"/>
    <col min="5123" max="5123" width="31.42578125" style="185" customWidth="1"/>
    <col min="5124" max="5376" width="11.5703125" style="185"/>
    <col min="5377" max="5377" width="22" style="185" customWidth="1"/>
    <col min="5378" max="5378" width="67" style="185" customWidth="1"/>
    <col min="5379" max="5379" width="31.42578125" style="185" customWidth="1"/>
    <col min="5380" max="5632" width="11.5703125" style="185"/>
    <col min="5633" max="5633" width="22" style="185" customWidth="1"/>
    <col min="5634" max="5634" width="67" style="185" customWidth="1"/>
    <col min="5635" max="5635" width="31.42578125" style="185" customWidth="1"/>
    <col min="5636" max="5888" width="11.5703125" style="185"/>
    <col min="5889" max="5889" width="22" style="185" customWidth="1"/>
    <col min="5890" max="5890" width="67" style="185" customWidth="1"/>
    <col min="5891" max="5891" width="31.42578125" style="185" customWidth="1"/>
    <col min="5892" max="6144" width="11.5703125" style="185"/>
    <col min="6145" max="6145" width="22" style="185" customWidth="1"/>
    <col min="6146" max="6146" width="67" style="185" customWidth="1"/>
    <col min="6147" max="6147" width="31.42578125" style="185" customWidth="1"/>
    <col min="6148" max="6400" width="11.5703125" style="185"/>
    <col min="6401" max="6401" width="22" style="185" customWidth="1"/>
    <col min="6402" max="6402" width="67" style="185" customWidth="1"/>
    <col min="6403" max="6403" width="31.42578125" style="185" customWidth="1"/>
    <col min="6404" max="6656" width="11.5703125" style="185"/>
    <col min="6657" max="6657" width="22" style="185" customWidth="1"/>
    <col min="6658" max="6658" width="67" style="185" customWidth="1"/>
    <col min="6659" max="6659" width="31.42578125" style="185" customWidth="1"/>
    <col min="6660" max="6912" width="11.5703125" style="185"/>
    <col min="6913" max="6913" width="22" style="185" customWidth="1"/>
    <col min="6914" max="6914" width="67" style="185" customWidth="1"/>
    <col min="6915" max="6915" width="31.42578125" style="185" customWidth="1"/>
    <col min="6916" max="7168" width="11.5703125" style="185"/>
    <col min="7169" max="7169" width="22" style="185" customWidth="1"/>
    <col min="7170" max="7170" width="67" style="185" customWidth="1"/>
    <col min="7171" max="7171" width="31.42578125" style="185" customWidth="1"/>
    <col min="7172" max="7424" width="11.5703125" style="185"/>
    <col min="7425" max="7425" width="22" style="185" customWidth="1"/>
    <col min="7426" max="7426" width="67" style="185" customWidth="1"/>
    <col min="7427" max="7427" width="31.42578125" style="185" customWidth="1"/>
    <col min="7428" max="7680" width="11.5703125" style="185"/>
    <col min="7681" max="7681" width="22" style="185" customWidth="1"/>
    <col min="7682" max="7682" width="67" style="185" customWidth="1"/>
    <col min="7683" max="7683" width="31.42578125" style="185" customWidth="1"/>
    <col min="7684" max="7936" width="11.5703125" style="185"/>
    <col min="7937" max="7937" width="22" style="185" customWidth="1"/>
    <col min="7938" max="7938" width="67" style="185" customWidth="1"/>
    <col min="7939" max="7939" width="31.42578125" style="185" customWidth="1"/>
    <col min="7940" max="8192" width="11.5703125" style="185"/>
    <col min="8193" max="8193" width="22" style="185" customWidth="1"/>
    <col min="8194" max="8194" width="67" style="185" customWidth="1"/>
    <col min="8195" max="8195" width="31.42578125" style="185" customWidth="1"/>
    <col min="8196" max="8448" width="11.5703125" style="185"/>
    <col min="8449" max="8449" width="22" style="185" customWidth="1"/>
    <col min="8450" max="8450" width="67" style="185" customWidth="1"/>
    <col min="8451" max="8451" width="31.42578125" style="185" customWidth="1"/>
    <col min="8452" max="8704" width="11.5703125" style="185"/>
    <col min="8705" max="8705" width="22" style="185" customWidth="1"/>
    <col min="8706" max="8706" width="67" style="185" customWidth="1"/>
    <col min="8707" max="8707" width="31.42578125" style="185" customWidth="1"/>
    <col min="8708" max="8960" width="11.5703125" style="185"/>
    <col min="8961" max="8961" width="22" style="185" customWidth="1"/>
    <col min="8962" max="8962" width="67" style="185" customWidth="1"/>
    <col min="8963" max="8963" width="31.42578125" style="185" customWidth="1"/>
    <col min="8964" max="9216" width="11.5703125" style="185"/>
    <col min="9217" max="9217" width="22" style="185" customWidth="1"/>
    <col min="9218" max="9218" width="67" style="185" customWidth="1"/>
    <col min="9219" max="9219" width="31.42578125" style="185" customWidth="1"/>
    <col min="9220" max="9472" width="11.5703125" style="185"/>
    <col min="9473" max="9473" width="22" style="185" customWidth="1"/>
    <col min="9474" max="9474" width="67" style="185" customWidth="1"/>
    <col min="9475" max="9475" width="31.42578125" style="185" customWidth="1"/>
    <col min="9476" max="9728" width="11.5703125" style="185"/>
    <col min="9729" max="9729" width="22" style="185" customWidth="1"/>
    <col min="9730" max="9730" width="67" style="185" customWidth="1"/>
    <col min="9731" max="9731" width="31.42578125" style="185" customWidth="1"/>
    <col min="9732" max="9984" width="11.5703125" style="185"/>
    <col min="9985" max="9985" width="22" style="185" customWidth="1"/>
    <col min="9986" max="9986" width="67" style="185" customWidth="1"/>
    <col min="9987" max="9987" width="31.42578125" style="185" customWidth="1"/>
    <col min="9988" max="10240" width="11.5703125" style="185"/>
    <col min="10241" max="10241" width="22" style="185" customWidth="1"/>
    <col min="10242" max="10242" width="67" style="185" customWidth="1"/>
    <col min="10243" max="10243" width="31.42578125" style="185" customWidth="1"/>
    <col min="10244" max="10496" width="11.5703125" style="185"/>
    <col min="10497" max="10497" width="22" style="185" customWidth="1"/>
    <col min="10498" max="10498" width="67" style="185" customWidth="1"/>
    <col min="10499" max="10499" width="31.42578125" style="185" customWidth="1"/>
    <col min="10500" max="10752" width="11.5703125" style="185"/>
    <col min="10753" max="10753" width="22" style="185" customWidth="1"/>
    <col min="10754" max="10754" width="67" style="185" customWidth="1"/>
    <col min="10755" max="10755" width="31.42578125" style="185" customWidth="1"/>
    <col min="10756" max="11008" width="11.5703125" style="185"/>
    <col min="11009" max="11009" width="22" style="185" customWidth="1"/>
    <col min="11010" max="11010" width="67" style="185" customWidth="1"/>
    <col min="11011" max="11011" width="31.42578125" style="185" customWidth="1"/>
    <col min="11012" max="11264" width="11.5703125" style="185"/>
    <col min="11265" max="11265" width="22" style="185" customWidth="1"/>
    <col min="11266" max="11266" width="67" style="185" customWidth="1"/>
    <col min="11267" max="11267" width="31.42578125" style="185" customWidth="1"/>
    <col min="11268" max="11520" width="11.5703125" style="185"/>
    <col min="11521" max="11521" width="22" style="185" customWidth="1"/>
    <col min="11522" max="11522" width="67" style="185" customWidth="1"/>
    <col min="11523" max="11523" width="31.42578125" style="185" customWidth="1"/>
    <col min="11524" max="11776" width="11.5703125" style="185"/>
    <col min="11777" max="11777" width="22" style="185" customWidth="1"/>
    <col min="11778" max="11778" width="67" style="185" customWidth="1"/>
    <col min="11779" max="11779" width="31.42578125" style="185" customWidth="1"/>
    <col min="11780" max="12032" width="11.5703125" style="185"/>
    <col min="12033" max="12033" width="22" style="185" customWidth="1"/>
    <col min="12034" max="12034" width="67" style="185" customWidth="1"/>
    <col min="12035" max="12035" width="31.42578125" style="185" customWidth="1"/>
    <col min="12036" max="12288" width="11.5703125" style="185"/>
    <col min="12289" max="12289" width="22" style="185" customWidth="1"/>
    <col min="12290" max="12290" width="67" style="185" customWidth="1"/>
    <col min="12291" max="12291" width="31.42578125" style="185" customWidth="1"/>
    <col min="12292" max="12544" width="11.5703125" style="185"/>
    <col min="12545" max="12545" width="22" style="185" customWidth="1"/>
    <col min="12546" max="12546" width="67" style="185" customWidth="1"/>
    <col min="12547" max="12547" width="31.42578125" style="185" customWidth="1"/>
    <col min="12548" max="12800" width="11.5703125" style="185"/>
    <col min="12801" max="12801" width="22" style="185" customWidth="1"/>
    <col min="12802" max="12802" width="67" style="185" customWidth="1"/>
    <col min="12803" max="12803" width="31.42578125" style="185" customWidth="1"/>
    <col min="12804" max="13056" width="11.5703125" style="185"/>
    <col min="13057" max="13057" width="22" style="185" customWidth="1"/>
    <col min="13058" max="13058" width="67" style="185" customWidth="1"/>
    <col min="13059" max="13059" width="31.42578125" style="185" customWidth="1"/>
    <col min="13060" max="13312" width="11.5703125" style="185"/>
    <col min="13313" max="13313" width="22" style="185" customWidth="1"/>
    <col min="13314" max="13314" width="67" style="185" customWidth="1"/>
    <col min="13315" max="13315" width="31.42578125" style="185" customWidth="1"/>
    <col min="13316" max="13568" width="11.5703125" style="185"/>
    <col min="13569" max="13569" width="22" style="185" customWidth="1"/>
    <col min="13570" max="13570" width="67" style="185" customWidth="1"/>
    <col min="13571" max="13571" width="31.42578125" style="185" customWidth="1"/>
    <col min="13572" max="13824" width="11.5703125" style="185"/>
    <col min="13825" max="13825" width="22" style="185" customWidth="1"/>
    <col min="13826" max="13826" width="67" style="185" customWidth="1"/>
    <col min="13827" max="13827" width="31.42578125" style="185" customWidth="1"/>
    <col min="13828" max="14080" width="11.5703125" style="185"/>
    <col min="14081" max="14081" width="22" style="185" customWidth="1"/>
    <col min="14082" max="14082" width="67" style="185" customWidth="1"/>
    <col min="14083" max="14083" width="31.42578125" style="185" customWidth="1"/>
    <col min="14084" max="14336" width="11.5703125" style="185"/>
    <col min="14337" max="14337" width="22" style="185" customWidth="1"/>
    <col min="14338" max="14338" width="67" style="185" customWidth="1"/>
    <col min="14339" max="14339" width="31.42578125" style="185" customWidth="1"/>
    <col min="14340" max="14592" width="11.5703125" style="185"/>
    <col min="14593" max="14593" width="22" style="185" customWidth="1"/>
    <col min="14594" max="14594" width="67" style="185" customWidth="1"/>
    <col min="14595" max="14595" width="31.42578125" style="185" customWidth="1"/>
    <col min="14596" max="14848" width="11.5703125" style="185"/>
    <col min="14849" max="14849" width="22" style="185" customWidth="1"/>
    <col min="14850" max="14850" width="67" style="185" customWidth="1"/>
    <col min="14851" max="14851" width="31.42578125" style="185" customWidth="1"/>
    <col min="14852" max="15104" width="11.5703125" style="185"/>
    <col min="15105" max="15105" width="22" style="185" customWidth="1"/>
    <col min="15106" max="15106" width="67" style="185" customWidth="1"/>
    <col min="15107" max="15107" width="31.42578125" style="185" customWidth="1"/>
    <col min="15108" max="15360" width="11.5703125" style="185"/>
    <col min="15361" max="15361" width="22" style="185" customWidth="1"/>
    <col min="15362" max="15362" width="67" style="185" customWidth="1"/>
    <col min="15363" max="15363" width="31.42578125" style="185" customWidth="1"/>
    <col min="15364" max="15616" width="11.5703125" style="185"/>
    <col min="15617" max="15617" width="22" style="185" customWidth="1"/>
    <col min="15618" max="15618" width="67" style="185" customWidth="1"/>
    <col min="15619" max="15619" width="31.42578125" style="185" customWidth="1"/>
    <col min="15620" max="15872" width="11.5703125" style="185"/>
    <col min="15873" max="15873" width="22" style="185" customWidth="1"/>
    <col min="15874" max="15874" width="67" style="185" customWidth="1"/>
    <col min="15875" max="15875" width="31.42578125" style="185" customWidth="1"/>
    <col min="15876" max="16128" width="11.5703125" style="185"/>
    <col min="16129" max="16129" width="22" style="185" customWidth="1"/>
    <col min="16130" max="16130" width="67" style="185" customWidth="1"/>
    <col min="16131" max="16131" width="31.42578125" style="185" customWidth="1"/>
    <col min="16132" max="16384" width="11.5703125" style="185"/>
  </cols>
  <sheetData>
    <row r="1" spans="1:3" x14ac:dyDescent="0.2">
      <c r="A1" s="195">
        <v>1</v>
      </c>
      <c r="B1" s="196" t="s">
        <v>494</v>
      </c>
      <c r="C1" s="197"/>
    </row>
    <row r="2" spans="1:3" x14ac:dyDescent="0.2">
      <c r="A2" s="195" t="s">
        <v>495</v>
      </c>
      <c r="B2" s="196" t="s">
        <v>46</v>
      </c>
      <c r="C2" s="197"/>
    </row>
    <row r="3" spans="1:3" x14ac:dyDescent="0.2">
      <c r="A3" s="195" t="s">
        <v>496</v>
      </c>
      <c r="B3" s="196" t="s">
        <v>497</v>
      </c>
    </row>
    <row r="4" spans="1:3" x14ac:dyDescent="0.2">
      <c r="A4" s="195" t="s">
        <v>498</v>
      </c>
      <c r="B4" s="196" t="s">
        <v>499</v>
      </c>
    </row>
    <row r="5" spans="1:3" x14ac:dyDescent="0.2">
      <c r="A5" s="199" t="s">
        <v>500</v>
      </c>
      <c r="B5" s="200" t="s">
        <v>501</v>
      </c>
    </row>
    <row r="6" spans="1:3" x14ac:dyDescent="0.2">
      <c r="A6" s="199" t="s">
        <v>502</v>
      </c>
      <c r="B6" s="200" t="s">
        <v>492</v>
      </c>
    </row>
    <row r="7" spans="1:3" x14ac:dyDescent="0.2">
      <c r="A7" s="195" t="s">
        <v>503</v>
      </c>
      <c r="B7" s="196" t="s">
        <v>504</v>
      </c>
    </row>
    <row r="8" spans="1:3" x14ac:dyDescent="0.2">
      <c r="A8" s="199" t="s">
        <v>505</v>
      </c>
      <c r="B8" s="200" t="s">
        <v>54</v>
      </c>
    </row>
    <row r="9" spans="1:3" x14ac:dyDescent="0.2">
      <c r="A9" s="199" t="s">
        <v>506</v>
      </c>
      <c r="B9" s="200" t="s">
        <v>507</v>
      </c>
    </row>
    <row r="10" spans="1:3" x14ac:dyDescent="0.2">
      <c r="A10" s="199" t="s">
        <v>508</v>
      </c>
      <c r="B10" s="200" t="s">
        <v>509</v>
      </c>
    </row>
    <row r="11" spans="1:3" x14ac:dyDescent="0.2">
      <c r="A11" s="199" t="s">
        <v>510</v>
      </c>
      <c r="B11" s="200" t="s">
        <v>511</v>
      </c>
    </row>
    <row r="12" spans="1:3" x14ac:dyDescent="0.2">
      <c r="A12" s="199" t="s">
        <v>512</v>
      </c>
      <c r="B12" s="200" t="s">
        <v>513</v>
      </c>
    </row>
    <row r="13" spans="1:3" x14ac:dyDescent="0.2">
      <c r="A13" s="199" t="s">
        <v>514</v>
      </c>
      <c r="B13" s="200" t="s">
        <v>515</v>
      </c>
    </row>
    <row r="14" spans="1:3" x14ac:dyDescent="0.2">
      <c r="A14" s="199" t="s">
        <v>516</v>
      </c>
      <c r="B14" s="200" t="s">
        <v>517</v>
      </c>
    </row>
    <row r="15" spans="1:3" x14ac:dyDescent="0.2">
      <c r="A15" s="195" t="s">
        <v>123</v>
      </c>
      <c r="B15" s="196" t="s">
        <v>518</v>
      </c>
    </row>
    <row r="16" spans="1:3" x14ac:dyDescent="0.2">
      <c r="A16" s="195" t="s">
        <v>519</v>
      </c>
      <c r="B16" s="196" t="s">
        <v>520</v>
      </c>
    </row>
    <row r="17" spans="1:5" x14ac:dyDescent="0.2">
      <c r="A17" s="195" t="s">
        <v>521</v>
      </c>
      <c r="B17" s="196" t="s">
        <v>522</v>
      </c>
    </row>
    <row r="18" spans="1:5" x14ac:dyDescent="0.2">
      <c r="A18" s="199" t="s">
        <v>523</v>
      </c>
      <c r="B18" s="200" t="s">
        <v>524</v>
      </c>
    </row>
    <row r="19" spans="1:5" x14ac:dyDescent="0.2">
      <c r="A19" s="199" t="s">
        <v>525</v>
      </c>
      <c r="B19" s="200" t="s">
        <v>526</v>
      </c>
    </row>
    <row r="20" spans="1:5" x14ac:dyDescent="0.2">
      <c r="A20" s="199" t="s">
        <v>527</v>
      </c>
      <c r="B20" s="200" t="s">
        <v>528</v>
      </c>
    </row>
    <row r="21" spans="1:5" x14ac:dyDescent="0.2">
      <c r="A21" s="199" t="s">
        <v>529</v>
      </c>
      <c r="B21" s="200" t="s">
        <v>530</v>
      </c>
    </row>
    <row r="22" spans="1:5" x14ac:dyDescent="0.2">
      <c r="A22" s="195" t="s">
        <v>531</v>
      </c>
      <c r="B22" s="196" t="s">
        <v>532</v>
      </c>
    </row>
    <row r="23" spans="1:5" x14ac:dyDescent="0.2">
      <c r="A23" s="199" t="s">
        <v>533</v>
      </c>
      <c r="B23" s="200" t="s">
        <v>534</v>
      </c>
    </row>
    <row r="24" spans="1:5" x14ac:dyDescent="0.2">
      <c r="A24" s="195" t="s">
        <v>535</v>
      </c>
      <c r="B24" s="196" t="s">
        <v>536</v>
      </c>
    </row>
    <row r="25" spans="1:5" x14ac:dyDescent="0.2">
      <c r="A25" s="195" t="s">
        <v>537</v>
      </c>
      <c r="B25" s="196" t="s">
        <v>78</v>
      </c>
    </row>
    <row r="26" spans="1:5" x14ac:dyDescent="0.2">
      <c r="A26" s="199" t="s">
        <v>538</v>
      </c>
      <c r="B26" s="200" t="s">
        <v>539</v>
      </c>
    </row>
    <row r="27" spans="1:5" x14ac:dyDescent="0.2">
      <c r="A27" s="199" t="s">
        <v>540</v>
      </c>
      <c r="B27" s="200" t="s">
        <v>541</v>
      </c>
    </row>
    <row r="28" spans="1:5" x14ac:dyDescent="0.2">
      <c r="A28" s="199" t="s">
        <v>542</v>
      </c>
      <c r="B28" s="200" t="s">
        <v>543</v>
      </c>
    </row>
    <row r="29" spans="1:5" x14ac:dyDescent="0.2">
      <c r="A29" s="199" t="s">
        <v>544</v>
      </c>
      <c r="B29" s="200" t="s">
        <v>541</v>
      </c>
    </row>
    <row r="30" spans="1:5" x14ac:dyDescent="0.2">
      <c r="A30" s="201" t="s">
        <v>545</v>
      </c>
      <c r="B30" s="202" t="s">
        <v>546</v>
      </c>
    </row>
    <row r="31" spans="1:5" x14ac:dyDescent="0.2">
      <c r="A31" s="195" t="s">
        <v>547</v>
      </c>
      <c r="B31" s="196" t="s">
        <v>548</v>
      </c>
      <c r="C31" s="203"/>
      <c r="D31" s="204"/>
      <c r="E31" s="204"/>
    </row>
    <row r="32" spans="1:5" x14ac:dyDescent="0.2">
      <c r="A32" s="199" t="s">
        <v>549</v>
      </c>
      <c r="B32" s="200" t="s">
        <v>550</v>
      </c>
      <c r="C32" s="203"/>
      <c r="D32" s="204"/>
      <c r="E32" s="20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DATOS COLEGIO</vt:lpstr>
      <vt:lpstr>PAA COMPRAS 1</vt:lpstr>
      <vt:lpstr>PAA COMPRAS </vt:lpstr>
      <vt:lpstr>PRESUPUESTO 2020</vt:lpstr>
      <vt:lpstr>FLUJO DE CAJA</vt:lpstr>
      <vt:lpstr>LIQUIDACION PPTO 2020</vt:lpstr>
      <vt:lpstr>GUIA CLASIFICACION GASTOS</vt:lpstr>
      <vt:lpstr>CLASIFICACION INGRESOS</vt:lpstr>
      <vt:lpstr>'FLUJO DE CAJA'!Área_de_impresión</vt:lpstr>
      <vt:lpstr>'PAA COMPRAS '!Área_de_impresión</vt:lpstr>
      <vt:lpstr>'PRESUPUESTO 2020'!Área_de_impresión</vt:lpstr>
      <vt:lpstr>'FLUJO DE CAJA'!Títulos_a_imprimir</vt:lpstr>
      <vt:lpstr>'PAA COMPRAS '!Títulos_a_imprimir</vt:lpstr>
      <vt:lpstr>'PRESUPUESTO 2020'!Títulos_a_imprimir</vt:lpstr>
    </vt:vector>
  </TitlesOfParts>
  <Company>C.A.B.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RECTOR</cp:lastModifiedBy>
  <cp:lastPrinted>2020-11-17T18:09:00Z</cp:lastPrinted>
  <dcterms:created xsi:type="dcterms:W3CDTF">2015-10-14T21:41:52Z</dcterms:created>
  <dcterms:modified xsi:type="dcterms:W3CDTF">2020-11-17T23:00:49Z</dcterms:modified>
</cp:coreProperties>
</file>