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ocuments\USUARIO RECTOR\DOCUMENTOS\RECTORÍA COLGALÁN\RECTORÍA 2023\PRESUPUESTO\"/>
    </mc:Choice>
  </mc:AlternateContent>
  <bookViews>
    <workbookView xWindow="0" yWindow="0" windowWidth="16392" windowHeight="4872" activeTab="3"/>
  </bookViews>
  <sheets>
    <sheet name="DATOS COLEGIO" sheetId="6" r:id="rId1"/>
    <sheet name="PAA" sheetId="2" r:id="rId2"/>
    <sheet name="PRESUPUESTO" sheetId="1" r:id="rId3"/>
    <sheet name="FLUJO DE CAJA" sheetId="4" r:id="rId4"/>
    <sheet name="LIQUIDACION" sheetId="5" r:id="rId5"/>
    <sheet name="FUENTES DE FINANCIACION" sheetId="3" r:id="rId6"/>
  </sheets>
  <externalReferences>
    <externalReference r:id="rId7"/>
    <externalReference r:id="rId8"/>
  </externalReferences>
  <definedNames>
    <definedName name="_xlnm.Print_Area" localSheetId="3">'FLUJO DE CAJA'!$A$1:$Q$110</definedName>
    <definedName name="_xlnm.Print_Area" localSheetId="1">PAA!$B$1:$J$572</definedName>
    <definedName name="CODIGO_FUENTE">'[1]MOVIMIENTO PTTO'!$G$2:$G$401</definedName>
    <definedName name="CODIGO_MOVIMIENTO">'[1]MOVIMIENTO PTTO'!$F$2:$F$401</definedName>
    <definedName name="CODIGO_RUBRO">'[1]MOVIMIENTO PTTO'!$A$2:$A$401</definedName>
    <definedName name="VALOR">'[1]MOVIMIENTO PTTO'!$H$2:$H$401</definedName>
  </definedNames>
  <calcPr calcId="162913"/>
</workbook>
</file>

<file path=xl/calcChain.xml><?xml version="1.0" encoding="utf-8"?>
<calcChain xmlns="http://schemas.openxmlformats.org/spreadsheetml/2006/main">
  <c r="B96" i="4" l="1"/>
  <c r="J469" i="2" l="1"/>
  <c r="H24" i="2" l="1"/>
  <c r="F41" i="1" l="1"/>
  <c r="A82" i="5" l="1"/>
  <c r="A83" i="5"/>
  <c r="A84" i="5"/>
  <c r="A85" i="5"/>
  <c r="A86" i="5"/>
  <c r="A87" i="5"/>
  <c r="A88" i="5"/>
  <c r="A90" i="5"/>
  <c r="A91" i="5"/>
  <c r="A92" i="5"/>
  <c r="A93" i="5"/>
  <c r="A94" i="5"/>
  <c r="A95" i="5"/>
  <c r="A96" i="5"/>
  <c r="A97" i="5"/>
  <c r="A98" i="5"/>
  <c r="A99" i="5"/>
  <c r="A100" i="5"/>
  <c r="A101" i="5"/>
  <c r="A102" i="5"/>
  <c r="A103" i="5"/>
  <c r="A104" i="5"/>
  <c r="A105" i="5"/>
  <c r="A106" i="5"/>
  <c r="A107" i="5"/>
  <c r="A108" i="5"/>
  <c r="A110" i="5"/>
  <c r="A111" i="5"/>
  <c r="A112" i="5"/>
  <c r="A113" i="5"/>
  <c r="A114" i="5"/>
  <c r="A115" i="5"/>
  <c r="A116" i="5"/>
  <c r="A117" i="5"/>
  <c r="A118" i="5"/>
  <c r="A119" i="5"/>
  <c r="A120" i="5"/>
  <c r="A121" i="5"/>
  <c r="A122" i="5"/>
  <c r="A123" i="5"/>
  <c r="A124" i="5"/>
  <c r="A125" i="5"/>
  <c r="A126" i="5"/>
  <c r="A127" i="5"/>
  <c r="A128"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9" i="5"/>
  <c r="A410" i="5"/>
  <c r="A411" i="5"/>
  <c r="A412" i="5"/>
  <c r="A413" i="5"/>
  <c r="A414" i="5"/>
  <c r="A415" i="5"/>
  <c r="A416" i="5"/>
  <c r="A417" i="5"/>
  <c r="A418" i="5"/>
  <c r="A419" i="5"/>
  <c r="A420" i="5"/>
  <c r="A421" i="5"/>
  <c r="A422" i="5"/>
  <c r="A423" i="5"/>
  <c r="A424" i="5"/>
  <c r="A425" i="5"/>
  <c r="A426" i="5"/>
  <c r="A427" i="5"/>
  <c r="A428" i="5"/>
  <c r="A430" i="5"/>
  <c r="A431" i="5"/>
  <c r="A432" i="5"/>
  <c r="A433" i="5"/>
  <c r="A434" i="5"/>
  <c r="A435" i="5"/>
  <c r="A436" i="5"/>
  <c r="A437" i="5"/>
  <c r="A438" i="5"/>
  <c r="A439" i="5"/>
  <c r="A440" i="5"/>
  <c r="A441" i="5"/>
  <c r="A442" i="5"/>
  <c r="A443" i="5"/>
  <c r="A444" i="5"/>
  <c r="A445" i="5"/>
  <c r="A446" i="5"/>
  <c r="A447" i="5"/>
  <c r="A452" i="5"/>
  <c r="A453" i="5"/>
  <c r="A454" i="5"/>
  <c r="A455" i="5"/>
  <c r="A456" i="5"/>
  <c r="A457" i="5"/>
  <c r="A458" i="5"/>
  <c r="A459" i="5"/>
  <c r="A460" i="5"/>
  <c r="A461" i="5"/>
  <c r="A462" i="5"/>
  <c r="A463" i="5"/>
  <c r="A464" i="5"/>
  <c r="A465" i="5"/>
  <c r="A466" i="5"/>
  <c r="A467"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9" i="5"/>
  <c r="A530" i="5"/>
  <c r="A531" i="5"/>
  <c r="A532" i="5"/>
  <c r="A533" i="5"/>
  <c r="A534" i="5"/>
  <c r="A535" i="5"/>
  <c r="A536" i="5"/>
  <c r="A537" i="5"/>
  <c r="A538" i="5"/>
  <c r="A539" i="5"/>
  <c r="A540" i="5"/>
  <c r="A541" i="5"/>
  <c r="A542" i="5"/>
  <c r="A543" i="5"/>
  <c r="A544" i="5"/>
  <c r="A546" i="5"/>
  <c r="A547" i="5"/>
  <c r="F90" i="5"/>
  <c r="F91" i="5"/>
  <c r="F92" i="5"/>
  <c r="F93" i="5"/>
  <c r="F110" i="5"/>
  <c r="F111" i="5"/>
  <c r="F112" i="5"/>
  <c r="F113" i="5"/>
  <c r="F130" i="5"/>
  <c r="F131" i="5"/>
  <c r="F132" i="5"/>
  <c r="F133" i="5"/>
  <c r="F149" i="5"/>
  <c r="F150" i="5"/>
  <c r="F151" i="5"/>
  <c r="F152" i="5"/>
  <c r="F169" i="5"/>
  <c r="F170" i="5"/>
  <c r="F171" i="5"/>
  <c r="F172" i="5"/>
  <c r="F188" i="5"/>
  <c r="F189" i="5"/>
  <c r="F190" i="5"/>
  <c r="F191" i="5"/>
  <c r="F208" i="5"/>
  <c r="F209" i="5"/>
  <c r="F210" i="5"/>
  <c r="F211" i="5"/>
  <c r="F230" i="5"/>
  <c r="F231" i="5"/>
  <c r="F232" i="5"/>
  <c r="F233" i="5"/>
  <c r="F249" i="5"/>
  <c r="F250" i="5"/>
  <c r="F251" i="5"/>
  <c r="F252" i="5"/>
  <c r="F268" i="5"/>
  <c r="F269" i="5"/>
  <c r="F270" i="5"/>
  <c r="F271" i="5"/>
  <c r="F287" i="5"/>
  <c r="F288" i="5"/>
  <c r="F289" i="5"/>
  <c r="F290" i="5"/>
  <c r="F309" i="5"/>
  <c r="F310" i="5"/>
  <c r="F311" i="5"/>
  <c r="F312" i="5"/>
  <c r="F328" i="5"/>
  <c r="F329" i="5"/>
  <c r="F330" i="5"/>
  <c r="F331" i="5"/>
  <c r="F347" i="5"/>
  <c r="F348" i="5"/>
  <c r="F349" i="5"/>
  <c r="F350" i="5"/>
  <c r="F367" i="5"/>
  <c r="F368" i="5"/>
  <c r="F369" i="5"/>
  <c r="F370" i="5"/>
  <c r="F386" i="5"/>
  <c r="F387" i="5"/>
  <c r="F388" i="5"/>
  <c r="F389" i="5"/>
  <c r="F408" i="5"/>
  <c r="F409" i="5"/>
  <c r="F410" i="5"/>
  <c r="F411" i="5"/>
  <c r="F429" i="5"/>
  <c r="F430" i="5"/>
  <c r="F431" i="5"/>
  <c r="F432" i="5"/>
  <c r="F448" i="5"/>
  <c r="F449" i="5"/>
  <c r="F450" i="5"/>
  <c r="F451" i="5"/>
  <c r="F468" i="5"/>
  <c r="F469" i="5"/>
  <c r="F470" i="5"/>
  <c r="F471" i="5"/>
  <c r="F487" i="5"/>
  <c r="F488" i="5"/>
  <c r="F489" i="5"/>
  <c r="F490" i="5"/>
  <c r="F506" i="5"/>
  <c r="F507" i="5"/>
  <c r="F508" i="5"/>
  <c r="F509" i="5"/>
  <c r="F525" i="5"/>
  <c r="F526" i="5"/>
  <c r="F527" i="5"/>
  <c r="F528" i="5"/>
  <c r="F544" i="5"/>
  <c r="F545" i="5"/>
  <c r="F546" i="5"/>
  <c r="F547" i="5"/>
  <c r="A307" i="1"/>
  <c r="A309" i="5" s="1"/>
  <c r="A266" i="1"/>
  <c r="A268" i="5" s="1"/>
  <c r="A427" i="1"/>
  <c r="A429" i="5" s="1"/>
  <c r="F407" i="5" l="1"/>
  <c r="F406" i="5" s="1"/>
  <c r="F405" i="5" s="1"/>
  <c r="F428" i="5"/>
  <c r="F308" i="5"/>
  <c r="F207" i="5"/>
  <c r="F129" i="5"/>
  <c r="F89" i="5"/>
  <c r="F467" i="5"/>
  <c r="F366" i="5"/>
  <c r="F229" i="5"/>
  <c r="F228" i="5" s="1"/>
  <c r="F227" i="5" s="1"/>
  <c r="F168" i="5"/>
  <c r="F109" i="5"/>
  <c r="A543" i="1"/>
  <c r="A545" i="5" s="1"/>
  <c r="A526" i="1"/>
  <c r="A528" i="5" s="1"/>
  <c r="A525" i="1"/>
  <c r="A527" i="5" s="1"/>
  <c r="A523" i="1"/>
  <c r="A525" i="5" s="1"/>
  <c r="A524" i="1"/>
  <c r="A526" i="5" s="1"/>
  <c r="A466" i="1"/>
  <c r="A468" i="5" s="1"/>
  <c r="A449" i="1"/>
  <c r="A451" i="5" s="1"/>
  <c r="A448" i="1"/>
  <c r="A450" i="5" s="1"/>
  <c r="A447" i="1"/>
  <c r="A449" i="5" s="1"/>
  <c r="A446" i="1"/>
  <c r="A448" i="5" s="1"/>
  <c r="A406" i="1"/>
  <c r="A408" i="5" s="1"/>
  <c r="A226" i="1"/>
  <c r="A228" i="5" s="1"/>
  <c r="A166" i="1"/>
  <c r="A168" i="5" s="1"/>
  <c r="A127" i="1"/>
  <c r="A129" i="5" s="1"/>
  <c r="A107" i="1"/>
  <c r="A109" i="5" s="1"/>
  <c r="A87" i="1"/>
  <c r="A89" i="5" s="1"/>
  <c r="F307" i="5" l="1"/>
  <c r="F306" i="5" s="1"/>
  <c r="F88" i="5"/>
  <c r="F427" i="5"/>
  <c r="H30" i="2"/>
  <c r="F87" i="5" l="1"/>
  <c r="F86" i="5" s="1"/>
  <c r="F85" i="5" s="1"/>
  <c r="F84" i="5" s="1"/>
  <c r="F83" i="5" s="1"/>
  <c r="H84" i="2"/>
  <c r="H51" i="2"/>
  <c r="H12" i="2"/>
  <c r="F4" i="2"/>
  <c r="C587" i="5"/>
  <c r="C557" i="2"/>
  <c r="C586" i="1"/>
  <c r="C3" i="1"/>
  <c r="F8" i="2"/>
  <c r="F7" i="2"/>
  <c r="F6" i="2"/>
  <c r="F5" i="2"/>
  <c r="F3" i="2"/>
  <c r="C1" i="1"/>
  <c r="A8" i="4"/>
  <c r="A7" i="4"/>
  <c r="F67" i="5"/>
  <c r="F64" i="5"/>
  <c r="F62" i="5"/>
  <c r="F55" i="5"/>
  <c r="F53" i="5"/>
  <c r="F51" i="5" s="1"/>
  <c r="F50" i="5" s="1"/>
  <c r="F49" i="5" s="1"/>
  <c r="F45" i="5"/>
  <c r="F43" i="5"/>
  <c r="F42" i="5" s="1"/>
  <c r="F41" i="5" s="1"/>
  <c r="F37" i="5"/>
  <c r="F36" i="5" s="1"/>
  <c r="F40" i="5" l="1"/>
  <c r="F35" i="5" s="1"/>
  <c r="F34" i="5" s="1"/>
  <c r="F61" i="5"/>
  <c r="F60" i="5" s="1"/>
  <c r="F48" i="5" s="1"/>
  <c r="F33" i="5" l="1"/>
  <c r="N13" i="4" l="1"/>
  <c r="N12" i="4" s="1"/>
  <c r="M13" i="4"/>
  <c r="M12" i="4" s="1"/>
  <c r="L13" i="4"/>
  <c r="L12" i="4" s="1"/>
  <c r="K13" i="4"/>
  <c r="K12" i="4" s="1"/>
  <c r="J13" i="4"/>
  <c r="J12" i="4" s="1"/>
  <c r="I13" i="4"/>
  <c r="I12" i="4" s="1"/>
  <c r="H13" i="4"/>
  <c r="H12" i="4" s="1"/>
  <c r="G13" i="4"/>
  <c r="G12" i="4" s="1"/>
  <c r="F13" i="4"/>
  <c r="F12" i="4" s="1"/>
  <c r="E13" i="4"/>
  <c r="E12" i="4" s="1"/>
  <c r="P90" i="4"/>
  <c r="P89" i="4"/>
  <c r="P88" i="4"/>
  <c r="P87" i="4"/>
  <c r="P86" i="4"/>
  <c r="P84" i="4"/>
  <c r="P83" i="4"/>
  <c r="O82" i="4"/>
  <c r="N82" i="4"/>
  <c r="M82" i="4"/>
  <c r="L82" i="4"/>
  <c r="K82" i="4"/>
  <c r="J82" i="4"/>
  <c r="I82" i="4"/>
  <c r="H82" i="4"/>
  <c r="G82" i="4"/>
  <c r="F82" i="4"/>
  <c r="E82" i="4"/>
  <c r="D82" i="4"/>
  <c r="O79" i="4"/>
  <c r="N79" i="4"/>
  <c r="M79" i="4"/>
  <c r="L79" i="4"/>
  <c r="L78" i="4" s="1"/>
  <c r="L77" i="4" s="1"/>
  <c r="K79" i="4"/>
  <c r="K78" i="4" s="1"/>
  <c r="K77" i="4" s="1"/>
  <c r="J79" i="4"/>
  <c r="J78" i="4" s="1"/>
  <c r="J77" i="4" s="1"/>
  <c r="I79" i="4"/>
  <c r="I78" i="4" s="1"/>
  <c r="I77" i="4" s="1"/>
  <c r="H79" i="4"/>
  <c r="H78" i="4" s="1"/>
  <c r="H77" i="4" s="1"/>
  <c r="G79" i="4"/>
  <c r="G78" i="4" s="1"/>
  <c r="G77" i="4" s="1"/>
  <c r="F79" i="4"/>
  <c r="F78" i="4" s="1"/>
  <c r="F77" i="4" s="1"/>
  <c r="E79" i="4"/>
  <c r="E78" i="4" s="1"/>
  <c r="E77" i="4" s="1"/>
  <c r="D79" i="4"/>
  <c r="D78" i="4" s="1"/>
  <c r="D77" i="4" s="1"/>
  <c r="O78" i="4"/>
  <c r="O77" i="4" s="1"/>
  <c r="N78" i="4"/>
  <c r="N77" i="4" s="1"/>
  <c r="M78" i="4"/>
  <c r="M77" i="4" s="1"/>
  <c r="P75" i="4"/>
  <c r="O74" i="4"/>
  <c r="N74" i="4"/>
  <c r="M74" i="4"/>
  <c r="L74" i="4"/>
  <c r="K74" i="4"/>
  <c r="J74" i="4"/>
  <c r="I74" i="4"/>
  <c r="H74" i="4"/>
  <c r="G74" i="4"/>
  <c r="F74" i="4"/>
  <c r="E74" i="4"/>
  <c r="D74" i="4"/>
  <c r="P71" i="4"/>
  <c r="O70" i="4"/>
  <c r="N70" i="4"/>
  <c r="M70" i="4"/>
  <c r="L70" i="4"/>
  <c r="K70" i="4"/>
  <c r="K69" i="4" s="1"/>
  <c r="J70" i="4"/>
  <c r="I70" i="4"/>
  <c r="H70" i="4"/>
  <c r="G70" i="4"/>
  <c r="G69" i="4" s="1"/>
  <c r="F70" i="4"/>
  <c r="E70" i="4"/>
  <c r="D70" i="4"/>
  <c r="O69" i="4"/>
  <c r="O63" i="4"/>
  <c r="N63" i="4"/>
  <c r="M63" i="4"/>
  <c r="M62" i="4" s="1"/>
  <c r="M61" i="4" s="1"/>
  <c r="L63" i="4"/>
  <c r="L62" i="4" s="1"/>
  <c r="L61" i="4" s="1"/>
  <c r="K63" i="4"/>
  <c r="K62" i="4" s="1"/>
  <c r="K61" i="4" s="1"/>
  <c r="J63" i="4"/>
  <c r="J62" i="4" s="1"/>
  <c r="J61" i="4" s="1"/>
  <c r="I63" i="4"/>
  <c r="I62" i="4" s="1"/>
  <c r="I61" i="4" s="1"/>
  <c r="H63" i="4"/>
  <c r="G63" i="4"/>
  <c r="G62" i="4" s="1"/>
  <c r="G61" i="4" s="1"/>
  <c r="F63" i="4"/>
  <c r="F62" i="4" s="1"/>
  <c r="F61" i="4" s="1"/>
  <c r="E63" i="4"/>
  <c r="E62" i="4" s="1"/>
  <c r="E61" i="4" s="1"/>
  <c r="D63" i="4"/>
  <c r="D62" i="4" s="1"/>
  <c r="D61" i="4" s="1"/>
  <c r="O62" i="4"/>
  <c r="O61" i="4" s="1"/>
  <c r="N62" i="4"/>
  <c r="N61" i="4" s="1"/>
  <c r="H62" i="4"/>
  <c r="H61" i="4" s="1"/>
  <c r="O59" i="4"/>
  <c r="N59" i="4"/>
  <c r="M59" i="4"/>
  <c r="L59" i="4"/>
  <c r="K59" i="4"/>
  <c r="J59" i="4"/>
  <c r="I59" i="4"/>
  <c r="H59" i="4"/>
  <c r="G59" i="4"/>
  <c r="F59" i="4"/>
  <c r="E59" i="4"/>
  <c r="D59" i="4"/>
  <c r="O56" i="4"/>
  <c r="N56" i="4"/>
  <c r="M56" i="4"/>
  <c r="L56" i="4"/>
  <c r="K56" i="4"/>
  <c r="J56" i="4"/>
  <c r="I56" i="4"/>
  <c r="H56" i="4"/>
  <c r="G56" i="4"/>
  <c r="F56" i="4"/>
  <c r="E56" i="4"/>
  <c r="D56" i="4"/>
  <c r="O53" i="4"/>
  <c r="N53" i="4"/>
  <c r="M53" i="4"/>
  <c r="L53" i="4"/>
  <c r="K53" i="4"/>
  <c r="J53" i="4"/>
  <c r="I53" i="4"/>
  <c r="H53" i="4"/>
  <c r="G53" i="4"/>
  <c r="F53" i="4"/>
  <c r="E53" i="4"/>
  <c r="D53" i="4"/>
  <c r="P52" i="4"/>
  <c r="P49" i="4"/>
  <c r="O49" i="4"/>
  <c r="N49" i="4"/>
  <c r="M49" i="4"/>
  <c r="L49" i="4"/>
  <c r="K49" i="4"/>
  <c r="J49" i="4"/>
  <c r="I49" i="4"/>
  <c r="H49" i="4"/>
  <c r="G49" i="4"/>
  <c r="F49" i="4"/>
  <c r="E49" i="4"/>
  <c r="D49" i="4"/>
  <c r="C20" i="4"/>
  <c r="C19" i="4" s="1"/>
  <c r="C18" i="4" s="1"/>
  <c r="C17" i="4" s="1"/>
  <c r="C16" i="4" s="1"/>
  <c r="C15" i="4"/>
  <c r="C14" i="4"/>
  <c r="P76" i="4"/>
  <c r="L69" i="4" l="1"/>
  <c r="G68" i="4"/>
  <c r="K68" i="4"/>
  <c r="N69" i="4"/>
  <c r="N68" i="4" s="1"/>
  <c r="P82" i="4"/>
  <c r="I69" i="4"/>
  <c r="I68" i="4" s="1"/>
  <c r="M69" i="4"/>
  <c r="P74" i="4"/>
  <c r="C13" i="4"/>
  <c r="C12" i="4" s="1"/>
  <c r="L68" i="4"/>
  <c r="M68" i="4"/>
  <c r="O68" i="4"/>
  <c r="H69" i="4"/>
  <c r="H68" i="4" s="1"/>
  <c r="E69" i="4"/>
  <c r="E68" i="4" s="1"/>
  <c r="D69" i="4"/>
  <c r="D68" i="4" s="1"/>
  <c r="F69" i="4"/>
  <c r="F68" i="4" s="1"/>
  <c r="J69" i="4"/>
  <c r="J68" i="4" s="1"/>
  <c r="B90" i="4"/>
  <c r="B89" i="4"/>
  <c r="B88" i="4"/>
  <c r="B87" i="4"/>
  <c r="B86" i="4"/>
  <c r="B85" i="4"/>
  <c r="B84" i="4"/>
  <c r="B83" i="4"/>
  <c r="B82" i="4"/>
  <c r="B81" i="4"/>
  <c r="P80" i="4"/>
  <c r="P79" i="4" s="1"/>
  <c r="P78" i="4" s="1"/>
  <c r="P77" i="4" s="1"/>
  <c r="B79" i="4"/>
  <c r="B78" i="4"/>
  <c r="B77" i="4"/>
  <c r="B73" i="4"/>
  <c r="P72" i="4"/>
  <c r="P70" i="4" s="1"/>
  <c r="B71" i="4"/>
  <c r="B70" i="4"/>
  <c r="B69" i="4"/>
  <c r="B68" i="4"/>
  <c r="P67" i="4"/>
  <c r="B67" i="4"/>
  <c r="P66" i="4"/>
  <c r="B66" i="4"/>
  <c r="P64" i="4"/>
  <c r="P63" i="4" s="1"/>
  <c r="B64" i="4"/>
  <c r="B63" i="4"/>
  <c r="B62" i="4"/>
  <c r="B61" i="4"/>
  <c r="P60" i="4"/>
  <c r="P59" i="4" s="1"/>
  <c r="B60" i="4"/>
  <c r="B59" i="4"/>
  <c r="P58" i="4"/>
  <c r="B58" i="4"/>
  <c r="P57" i="4"/>
  <c r="B57" i="4"/>
  <c r="B56" i="4"/>
  <c r="P55" i="4"/>
  <c r="B55" i="4"/>
  <c r="P54" i="4"/>
  <c r="B54" i="4"/>
  <c r="B53" i="4"/>
  <c r="O51" i="4"/>
  <c r="O48" i="4" s="1"/>
  <c r="N51" i="4"/>
  <c r="N48" i="4" s="1"/>
  <c r="K51" i="4"/>
  <c r="K48" i="4" s="1"/>
  <c r="K47" i="4" s="1"/>
  <c r="K46" i="4" s="1"/>
  <c r="J51" i="4"/>
  <c r="J48" i="4" s="1"/>
  <c r="I51" i="4"/>
  <c r="I48" i="4" s="1"/>
  <c r="H51" i="4"/>
  <c r="H48" i="4" s="1"/>
  <c r="G51" i="4"/>
  <c r="G48" i="4" s="1"/>
  <c r="G47" i="4" s="1"/>
  <c r="G46" i="4" s="1"/>
  <c r="F51" i="4"/>
  <c r="F48" i="4" s="1"/>
  <c r="F47" i="4" s="1"/>
  <c r="F46" i="4" s="1"/>
  <c r="E51" i="4"/>
  <c r="E48" i="4" s="1"/>
  <c r="D51" i="4"/>
  <c r="D48" i="4" s="1"/>
  <c r="B52" i="4"/>
  <c r="M51" i="4"/>
  <c r="M48" i="4" s="1"/>
  <c r="M47" i="4" s="1"/>
  <c r="M46" i="4" s="1"/>
  <c r="L51" i="4"/>
  <c r="L48" i="4" s="1"/>
  <c r="B51" i="4"/>
  <c r="B48" i="4"/>
  <c r="B47" i="4"/>
  <c r="B46" i="4"/>
  <c r="B45" i="4"/>
  <c r="R42" i="4"/>
  <c r="P41" i="4"/>
  <c r="C41" i="4"/>
  <c r="O40" i="4"/>
  <c r="N40" i="4"/>
  <c r="M40" i="4"/>
  <c r="L40" i="4"/>
  <c r="K40" i="4"/>
  <c r="J40" i="4"/>
  <c r="I40" i="4"/>
  <c r="H40" i="4"/>
  <c r="G40" i="4"/>
  <c r="F40" i="4"/>
  <c r="E40" i="4"/>
  <c r="D40" i="4"/>
  <c r="C40" i="4"/>
  <c r="P39" i="4"/>
  <c r="C39" i="4"/>
  <c r="P38" i="4"/>
  <c r="C38" i="4"/>
  <c r="D37" i="4"/>
  <c r="P37" i="4" s="1"/>
  <c r="C37" i="4"/>
  <c r="P36" i="4"/>
  <c r="C36" i="4"/>
  <c r="D35" i="4"/>
  <c r="P35" i="4" s="1"/>
  <c r="C35" i="4"/>
  <c r="O34" i="4"/>
  <c r="O33" i="4" s="1"/>
  <c r="N34" i="4"/>
  <c r="N33" i="4" s="1"/>
  <c r="M34" i="4"/>
  <c r="M33" i="4" s="1"/>
  <c r="L34" i="4"/>
  <c r="L33" i="4" s="1"/>
  <c r="K34" i="4"/>
  <c r="K33" i="4" s="1"/>
  <c r="J34" i="4"/>
  <c r="J33" i="4" s="1"/>
  <c r="I34" i="4"/>
  <c r="I33" i="4" s="1"/>
  <c r="H34" i="4"/>
  <c r="H33" i="4" s="1"/>
  <c r="G34" i="4"/>
  <c r="G33" i="4" s="1"/>
  <c r="F34" i="4"/>
  <c r="F33" i="4" s="1"/>
  <c r="E34" i="4"/>
  <c r="E33" i="4" s="1"/>
  <c r="C34" i="4"/>
  <c r="C33" i="4"/>
  <c r="P32" i="4"/>
  <c r="C32" i="4"/>
  <c r="O31" i="4"/>
  <c r="N31" i="4"/>
  <c r="M31" i="4"/>
  <c r="L31" i="4"/>
  <c r="K31" i="4"/>
  <c r="J31" i="4"/>
  <c r="I31" i="4"/>
  <c r="H31" i="4"/>
  <c r="G31" i="4"/>
  <c r="F31" i="4"/>
  <c r="E31" i="4"/>
  <c r="D31" i="4"/>
  <c r="C31" i="4"/>
  <c r="C30" i="4"/>
  <c r="D30" i="4" s="1"/>
  <c r="C29" i="4"/>
  <c r="D29" i="4" s="1"/>
  <c r="E29" i="4" s="1"/>
  <c r="F29" i="4" s="1"/>
  <c r="G29" i="4" s="1"/>
  <c r="H29" i="4" s="1"/>
  <c r="I29" i="4" s="1"/>
  <c r="J29" i="4" s="1"/>
  <c r="K29" i="4" s="1"/>
  <c r="L29" i="4" s="1"/>
  <c r="M29" i="4" s="1"/>
  <c r="N29" i="4" s="1"/>
  <c r="O29" i="4" s="1"/>
  <c r="C28" i="4"/>
  <c r="D28" i="4" s="1"/>
  <c r="E28" i="4" s="1"/>
  <c r="F28" i="4" s="1"/>
  <c r="G28" i="4" s="1"/>
  <c r="H28" i="4" s="1"/>
  <c r="I28" i="4" s="1"/>
  <c r="J28" i="4" s="1"/>
  <c r="K28" i="4" s="1"/>
  <c r="L28" i="4" s="1"/>
  <c r="M28" i="4" s="1"/>
  <c r="N28" i="4" s="1"/>
  <c r="O28" i="4" s="1"/>
  <c r="C27" i="4"/>
  <c r="D27" i="4" s="1"/>
  <c r="E27" i="4" s="1"/>
  <c r="F27" i="4" s="1"/>
  <c r="G27" i="4" s="1"/>
  <c r="H27" i="4" s="1"/>
  <c r="I27" i="4" s="1"/>
  <c r="J27" i="4" s="1"/>
  <c r="K27" i="4" s="1"/>
  <c r="L27" i="4" s="1"/>
  <c r="M27" i="4" s="1"/>
  <c r="N27" i="4" s="1"/>
  <c r="O27" i="4" s="1"/>
  <c r="C26" i="4"/>
  <c r="D26" i="4" s="1"/>
  <c r="E26" i="4" s="1"/>
  <c r="F26" i="4" s="1"/>
  <c r="G26" i="4" s="1"/>
  <c r="H26" i="4" s="1"/>
  <c r="I26" i="4" s="1"/>
  <c r="J26" i="4" s="1"/>
  <c r="K26" i="4" s="1"/>
  <c r="L26" i="4" s="1"/>
  <c r="M26" i="4" s="1"/>
  <c r="N26" i="4" s="1"/>
  <c r="O26" i="4" s="1"/>
  <c r="C25" i="4"/>
  <c r="D25" i="4" s="1"/>
  <c r="E25" i="4" s="1"/>
  <c r="F25" i="4" s="1"/>
  <c r="G25" i="4" s="1"/>
  <c r="H25" i="4" s="1"/>
  <c r="I25" i="4" s="1"/>
  <c r="J25" i="4" s="1"/>
  <c r="K25" i="4" s="1"/>
  <c r="L25" i="4" s="1"/>
  <c r="M25" i="4" s="1"/>
  <c r="N25" i="4" s="1"/>
  <c r="O25" i="4" s="1"/>
  <c r="C24" i="4"/>
  <c r="O22" i="4"/>
  <c r="N22" i="4"/>
  <c r="M22" i="4"/>
  <c r="L22" i="4"/>
  <c r="K22" i="4"/>
  <c r="J22" i="4"/>
  <c r="I22" i="4"/>
  <c r="H22" i="4"/>
  <c r="G22" i="4"/>
  <c r="F22" i="4"/>
  <c r="E22" i="4"/>
  <c r="D22" i="4"/>
  <c r="P21" i="4"/>
  <c r="P20" i="4" s="1"/>
  <c r="C21" i="4"/>
  <c r="O19" i="4"/>
  <c r="O18" i="4" s="1"/>
  <c r="O17" i="4" s="1"/>
  <c r="N19" i="4"/>
  <c r="N18" i="4" s="1"/>
  <c r="N17" i="4" s="1"/>
  <c r="M19" i="4"/>
  <c r="M18" i="4" s="1"/>
  <c r="M17" i="4" s="1"/>
  <c r="L19" i="4"/>
  <c r="L18" i="4" s="1"/>
  <c r="L17" i="4" s="1"/>
  <c r="K19" i="4"/>
  <c r="K18" i="4" s="1"/>
  <c r="K17" i="4" s="1"/>
  <c r="J19" i="4"/>
  <c r="J18" i="4" s="1"/>
  <c r="J17" i="4" s="1"/>
  <c r="I19" i="4"/>
  <c r="I18" i="4" s="1"/>
  <c r="I17" i="4" s="1"/>
  <c r="I16" i="4" s="1"/>
  <c r="H19" i="4"/>
  <c r="H18" i="4" s="1"/>
  <c r="H17" i="4" s="1"/>
  <c r="G19" i="4"/>
  <c r="G18" i="4" s="1"/>
  <c r="G17" i="4" s="1"/>
  <c r="F19" i="4"/>
  <c r="F18" i="4" s="1"/>
  <c r="F17" i="4" s="1"/>
  <c r="E19" i="4"/>
  <c r="E18" i="4" s="1"/>
  <c r="E17" i="4" s="1"/>
  <c r="D19" i="4"/>
  <c r="D18" i="4" s="1"/>
  <c r="P15" i="4"/>
  <c r="O14" i="4"/>
  <c r="O13" i="4" s="1"/>
  <c r="O12" i="4" s="1"/>
  <c r="D14" i="4"/>
  <c r="D13" i="4" s="1"/>
  <c r="D12" i="4" s="1"/>
  <c r="P69" i="4" l="1"/>
  <c r="P68" i="4" s="1"/>
  <c r="G16" i="4"/>
  <c r="K16" i="4"/>
  <c r="O16" i="4"/>
  <c r="H16" i="4"/>
  <c r="L16" i="4"/>
  <c r="L47" i="4"/>
  <c r="L46" i="4" s="1"/>
  <c r="I47" i="4"/>
  <c r="I46" i="4" s="1"/>
  <c r="O47" i="4"/>
  <c r="O46" i="4" s="1"/>
  <c r="P56" i="4"/>
  <c r="M16" i="4"/>
  <c r="N16" i="4"/>
  <c r="P62" i="4"/>
  <c r="P61" i="4" s="1"/>
  <c r="F16" i="4"/>
  <c r="J16" i="4"/>
  <c r="P53" i="4"/>
  <c r="D47" i="4"/>
  <c r="D46" i="4" s="1"/>
  <c r="H47" i="4"/>
  <c r="H46" i="4" s="1"/>
  <c r="N47" i="4"/>
  <c r="N46" i="4" s="1"/>
  <c r="E47" i="4"/>
  <c r="E46" i="4" s="1"/>
  <c r="J47" i="4"/>
  <c r="J46" i="4" s="1"/>
  <c r="R21" i="4"/>
  <c r="N24" i="4"/>
  <c r="Q20" i="4"/>
  <c r="G24" i="4"/>
  <c r="O24" i="4"/>
  <c r="R38" i="4"/>
  <c r="I24" i="4"/>
  <c r="I43" i="4" s="1"/>
  <c r="J24" i="4"/>
  <c r="D34" i="4"/>
  <c r="P34" i="4" s="1"/>
  <c r="R34" i="4" s="1"/>
  <c r="H24" i="4"/>
  <c r="H43" i="4" s="1"/>
  <c r="L24" i="4"/>
  <c r="L43" i="4" s="1"/>
  <c r="R35" i="4"/>
  <c r="R39" i="4"/>
  <c r="E16" i="4"/>
  <c r="E24" i="4"/>
  <c r="M24" i="4"/>
  <c r="F24" i="4"/>
  <c r="F43" i="4" s="1"/>
  <c r="E85" i="4"/>
  <c r="E81" i="4" s="1"/>
  <c r="R32" i="4"/>
  <c r="P18" i="4"/>
  <c r="Q18" i="4" s="1"/>
  <c r="K24" i="4"/>
  <c r="P31" i="4"/>
  <c r="R31" i="4" s="1"/>
  <c r="P14" i="4"/>
  <c r="R15" i="4"/>
  <c r="R36" i="4"/>
  <c r="P22" i="4"/>
  <c r="P40" i="4"/>
  <c r="R40" i="4" s="1"/>
  <c r="R41" i="4"/>
  <c r="Q21" i="4"/>
  <c r="D17" i="4"/>
  <c r="R20" i="4"/>
  <c r="P29" i="4"/>
  <c r="R29" i="4" s="1"/>
  <c r="E30" i="4"/>
  <c r="F30" i="4" s="1"/>
  <c r="G30" i="4" s="1"/>
  <c r="H30" i="4" s="1"/>
  <c r="I30" i="4" s="1"/>
  <c r="J30" i="4" s="1"/>
  <c r="K30" i="4" s="1"/>
  <c r="L30" i="4" s="1"/>
  <c r="M30" i="4" s="1"/>
  <c r="N30" i="4" s="1"/>
  <c r="O30" i="4" s="1"/>
  <c r="R37" i="4"/>
  <c r="K43" i="4" l="1"/>
  <c r="O43" i="4"/>
  <c r="M43" i="4"/>
  <c r="J43" i="4"/>
  <c r="G43" i="4"/>
  <c r="R14" i="4"/>
  <c r="P13" i="4"/>
  <c r="N43" i="4"/>
  <c r="E45" i="4"/>
  <c r="M85" i="4"/>
  <c r="M81" i="4" s="1"/>
  <c r="M45" i="4" s="1"/>
  <c r="I85" i="4"/>
  <c r="I81" i="4" s="1"/>
  <c r="I45" i="4" s="1"/>
  <c r="K85" i="4"/>
  <c r="K81" i="4" s="1"/>
  <c r="K45" i="4" s="1"/>
  <c r="N85" i="4"/>
  <c r="N81" i="4" s="1"/>
  <c r="N45" i="4" s="1"/>
  <c r="F85" i="4"/>
  <c r="F81" i="4" s="1"/>
  <c r="F45" i="4" s="1"/>
  <c r="D85" i="4"/>
  <c r="O85" i="4"/>
  <c r="O81" i="4" s="1"/>
  <c r="O45" i="4" s="1"/>
  <c r="P51" i="4"/>
  <c r="J85" i="4"/>
  <c r="J81" i="4" s="1"/>
  <c r="J45" i="4" s="1"/>
  <c r="H85" i="4"/>
  <c r="H81" i="4" s="1"/>
  <c r="H45" i="4" s="1"/>
  <c r="L85" i="4"/>
  <c r="G85" i="4"/>
  <c r="G81" i="4" s="1"/>
  <c r="G45" i="4" s="1"/>
  <c r="Q14" i="4"/>
  <c r="R18" i="4"/>
  <c r="D33" i="4"/>
  <c r="P33" i="4" s="1"/>
  <c r="R33" i="4" s="1"/>
  <c r="E43" i="4"/>
  <c r="P19" i="4"/>
  <c r="Q19" i="4" s="1"/>
  <c r="P30" i="4"/>
  <c r="R30" i="4" s="1"/>
  <c r="D16" i="4"/>
  <c r="P17" i="4"/>
  <c r="Q29" i="4"/>
  <c r="Q28" i="4" s="1"/>
  <c r="P28" i="4"/>
  <c r="P12" i="4" l="1"/>
  <c r="R13" i="4"/>
  <c r="L81" i="4"/>
  <c r="L45" i="4" s="1"/>
  <c r="L92" i="4" s="1"/>
  <c r="D81" i="4"/>
  <c r="D45" i="4" s="1"/>
  <c r="D92" i="4" s="1"/>
  <c r="P48" i="4"/>
  <c r="P47" i="4" s="1"/>
  <c r="P46" i="4" s="1"/>
  <c r="E92" i="4"/>
  <c r="H92" i="4"/>
  <c r="O92" i="4"/>
  <c r="D24" i="4"/>
  <c r="D43" i="4" s="1"/>
  <c r="N92" i="4"/>
  <c r="M92" i="4"/>
  <c r="I92" i="4"/>
  <c r="F92" i="4"/>
  <c r="G92" i="4"/>
  <c r="J92" i="4"/>
  <c r="K92" i="4"/>
  <c r="R19" i="4"/>
  <c r="Q17" i="4"/>
  <c r="R17" i="4"/>
  <c r="P85" i="4"/>
  <c r="P81" i="4" s="1"/>
  <c r="P27" i="4"/>
  <c r="R28" i="4"/>
  <c r="P16" i="4"/>
  <c r="R12" i="4" l="1"/>
  <c r="Q12" i="4"/>
  <c r="P92" i="4"/>
  <c r="P45" i="4"/>
  <c r="D93" i="4"/>
  <c r="E93" i="4" s="1"/>
  <c r="F93" i="4" s="1"/>
  <c r="G93" i="4" s="1"/>
  <c r="H93" i="4" s="1"/>
  <c r="I93" i="4" s="1"/>
  <c r="J93" i="4" s="1"/>
  <c r="K93" i="4" s="1"/>
  <c r="L93" i="4" s="1"/>
  <c r="M93" i="4" s="1"/>
  <c r="N93" i="4" s="1"/>
  <c r="O93" i="4" s="1"/>
  <c r="Q16" i="4"/>
  <c r="R16" i="4"/>
  <c r="Q27" i="4"/>
  <c r="P26" i="4"/>
  <c r="R27" i="4"/>
  <c r="P25" i="4" l="1"/>
  <c r="Q26" i="4"/>
  <c r="Q25" i="4" s="1"/>
  <c r="R26" i="4"/>
  <c r="Q13" i="4"/>
  <c r="P24" i="4" l="1"/>
  <c r="R25" i="4"/>
  <c r="Q24" i="4" l="1"/>
  <c r="Q43" i="4" s="1"/>
  <c r="P23" i="4"/>
  <c r="R24" i="4"/>
  <c r="P43" i="4"/>
  <c r="P93" i="4" l="1"/>
  <c r="H547" i="2" l="1"/>
  <c r="H403" i="2"/>
  <c r="C23" i="4"/>
  <c r="M3" i="2"/>
  <c r="M6" i="2"/>
  <c r="M2" i="2"/>
  <c r="H184" i="2"/>
  <c r="H178" i="2"/>
  <c r="H188" i="2"/>
  <c r="H187" i="2"/>
  <c r="H186" i="2"/>
  <c r="H185" i="2"/>
  <c r="H539" i="2"/>
  <c r="H238" i="2"/>
  <c r="H228" i="2"/>
  <c r="H200" i="2"/>
  <c r="M200" i="2" s="1"/>
  <c r="H190" i="2"/>
  <c r="M194" i="2" s="1"/>
  <c r="H133" i="2"/>
  <c r="M137" i="2" s="1"/>
  <c r="M5" i="2" l="1"/>
  <c r="M7" i="2" s="1"/>
  <c r="H183" i="2"/>
  <c r="J183" i="2" s="1"/>
  <c r="M407" i="2"/>
  <c r="H283" i="2"/>
  <c r="M287" i="2" s="1"/>
  <c r="H273" i="2"/>
  <c r="M277" i="2" s="1"/>
  <c r="H245" i="2"/>
  <c r="M249" i="2" s="1"/>
  <c r="H211" i="2"/>
  <c r="M215" i="2" s="1"/>
  <c r="H132" i="2"/>
  <c r="H131" i="2" s="1"/>
  <c r="H112" i="2"/>
  <c r="M112" i="2" s="1"/>
  <c r="M88" i="2"/>
  <c r="O551" i="2" l="1"/>
  <c r="O550" i="2"/>
  <c r="O549" i="2"/>
  <c r="O548" i="2"/>
  <c r="O552" i="2" l="1"/>
  <c r="F545" i="1"/>
  <c r="F544" i="1"/>
  <c r="F543" i="1"/>
  <c r="F542" i="1"/>
  <c r="F526" i="1"/>
  <c r="F525" i="1"/>
  <c r="F524" i="1"/>
  <c r="F523" i="1"/>
  <c r="F507" i="1"/>
  <c r="F506" i="1"/>
  <c r="F505" i="1"/>
  <c r="F504" i="1"/>
  <c r="F488" i="1"/>
  <c r="F487" i="1"/>
  <c r="F486" i="1"/>
  <c r="F485" i="1"/>
  <c r="F469" i="1"/>
  <c r="F468" i="1"/>
  <c r="F467" i="1"/>
  <c r="F466" i="1"/>
  <c r="F449" i="1"/>
  <c r="F448" i="1"/>
  <c r="F447" i="1"/>
  <c r="F446" i="1"/>
  <c r="F430" i="1"/>
  <c r="F429" i="1"/>
  <c r="F428" i="1"/>
  <c r="F427" i="1"/>
  <c r="F409" i="1"/>
  <c r="F408" i="1"/>
  <c r="F407" i="1"/>
  <c r="F406" i="1"/>
  <c r="F387" i="1"/>
  <c r="F386" i="1"/>
  <c r="F385" i="1"/>
  <c r="F384" i="1"/>
  <c r="F368" i="1"/>
  <c r="F367" i="1"/>
  <c r="F366" i="1"/>
  <c r="F365" i="1"/>
  <c r="F348" i="1"/>
  <c r="F347" i="1"/>
  <c r="F346" i="1"/>
  <c r="F345" i="1"/>
  <c r="F329" i="1"/>
  <c r="F328" i="1"/>
  <c r="F327" i="1"/>
  <c r="F326" i="1"/>
  <c r="F310" i="1"/>
  <c r="F309" i="1"/>
  <c r="F308" i="1"/>
  <c r="F307" i="1"/>
  <c r="F288" i="1"/>
  <c r="F287" i="1"/>
  <c r="F286" i="1"/>
  <c r="F285" i="1"/>
  <c r="F269" i="1"/>
  <c r="F268" i="1"/>
  <c r="F267" i="1"/>
  <c r="F266" i="1"/>
  <c r="F250" i="1"/>
  <c r="F249" i="1"/>
  <c r="F248" i="1"/>
  <c r="F247" i="1"/>
  <c r="F231" i="1"/>
  <c r="F230" i="1"/>
  <c r="F229" i="1"/>
  <c r="F228" i="1"/>
  <c r="F209" i="1"/>
  <c r="F208" i="1"/>
  <c r="F207" i="1"/>
  <c r="F206" i="1"/>
  <c r="F189" i="1"/>
  <c r="F188" i="1"/>
  <c r="F187" i="1"/>
  <c r="F186" i="1"/>
  <c r="F170" i="1"/>
  <c r="F169" i="1"/>
  <c r="F168" i="1"/>
  <c r="F167" i="1"/>
  <c r="F150" i="1"/>
  <c r="F149" i="1"/>
  <c r="F148" i="1"/>
  <c r="F147" i="1"/>
  <c r="F131" i="1"/>
  <c r="F130" i="1"/>
  <c r="F129" i="1"/>
  <c r="F128" i="1"/>
  <c r="F111" i="1"/>
  <c r="F110" i="1"/>
  <c r="F109" i="1"/>
  <c r="F108" i="1"/>
  <c r="F90" i="1"/>
  <c r="F89" i="1"/>
  <c r="F88" i="1"/>
  <c r="C52" i="4" l="1"/>
  <c r="C54" i="4"/>
  <c r="C55" i="4"/>
  <c r="R55" i="4" s="1"/>
  <c r="C57" i="4"/>
  <c r="C58" i="4"/>
  <c r="R58" i="4" s="1"/>
  <c r="C60" i="4"/>
  <c r="C64" i="4"/>
  <c r="R64" i="4" s="1"/>
  <c r="C65" i="4"/>
  <c r="C66" i="4"/>
  <c r="R66" i="4" s="1"/>
  <c r="C67" i="4"/>
  <c r="R67" i="4" s="1"/>
  <c r="C71" i="4"/>
  <c r="C72" i="4"/>
  <c r="R72" i="4" s="1"/>
  <c r="C73" i="4"/>
  <c r="R73" i="4" s="1"/>
  <c r="C75" i="4"/>
  <c r="C76" i="4"/>
  <c r="R76" i="4" s="1"/>
  <c r="C80" i="4"/>
  <c r="C83" i="4"/>
  <c r="C84" i="4"/>
  <c r="R84" i="4" s="1"/>
  <c r="C86" i="4"/>
  <c r="C87" i="4"/>
  <c r="R87" i="4" s="1"/>
  <c r="C88" i="4"/>
  <c r="R88" i="4" s="1"/>
  <c r="C89" i="4"/>
  <c r="R89" i="4" s="1"/>
  <c r="C90" i="4"/>
  <c r="R90" i="4" s="1"/>
  <c r="H529" i="2"/>
  <c r="H528" i="2"/>
  <c r="H527" i="2"/>
  <c r="H526" i="2"/>
  <c r="H524" i="2"/>
  <c r="H523" i="2"/>
  <c r="H522" i="2"/>
  <c r="H521" i="2"/>
  <c r="H520" i="2"/>
  <c r="H519" i="2"/>
  <c r="H518" i="2"/>
  <c r="H517" i="2"/>
  <c r="H514" i="2"/>
  <c r="H513" i="2"/>
  <c r="H511" i="2"/>
  <c r="H510" i="2" s="1"/>
  <c r="H509" i="2"/>
  <c r="H508" i="2"/>
  <c r="H507" i="2"/>
  <c r="H505" i="2"/>
  <c r="H503" i="2"/>
  <c r="H502" i="2"/>
  <c r="H500" i="2"/>
  <c r="H499" i="2"/>
  <c r="H490" i="2"/>
  <c r="H488" i="2" s="1"/>
  <c r="H489" i="2"/>
  <c r="H487" i="2"/>
  <c r="H486" i="2"/>
  <c r="H485" i="2"/>
  <c r="H484" i="2"/>
  <c r="H483" i="2"/>
  <c r="H482" i="2"/>
  <c r="H481" i="2"/>
  <c r="H480" i="2"/>
  <c r="H479" i="2"/>
  <c r="H478" i="2"/>
  <c r="H477" i="2"/>
  <c r="H476" i="2"/>
  <c r="H475" i="2"/>
  <c r="H474" i="2"/>
  <c r="H473" i="2"/>
  <c r="H472" i="2"/>
  <c r="H471" i="2"/>
  <c r="H463" i="2"/>
  <c r="H462" i="2" s="1"/>
  <c r="H461" i="2"/>
  <c r="H460" i="2"/>
  <c r="H459" i="2"/>
  <c r="H457" i="2"/>
  <c r="H456" i="2"/>
  <c r="H455" i="2"/>
  <c r="H453" i="2"/>
  <c r="H452" i="2" s="1"/>
  <c r="H451" i="2"/>
  <c r="H450" i="2"/>
  <c r="H449" i="2"/>
  <c r="H448" i="2"/>
  <c r="H446" i="2"/>
  <c r="H445" i="2"/>
  <c r="H444" i="2"/>
  <c r="H443" i="2"/>
  <c r="H441" i="2"/>
  <c r="H440" i="2"/>
  <c r="H432" i="2"/>
  <c r="H431" i="2"/>
  <c r="H430" i="2"/>
  <c r="H429" i="2"/>
  <c r="H428" i="2"/>
  <c r="H427" i="2"/>
  <c r="H426" i="2"/>
  <c r="H424" i="2"/>
  <c r="H423" i="2"/>
  <c r="H422" i="2"/>
  <c r="H421" i="2"/>
  <c r="H420" i="2"/>
  <c r="H419" i="2"/>
  <c r="H418" i="2"/>
  <c r="H417" i="2"/>
  <c r="H416" i="2"/>
  <c r="H414" i="2"/>
  <c r="H413" i="2"/>
  <c r="H412" i="2"/>
  <c r="H411" i="2"/>
  <c r="H409"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39" i="2"/>
  <c r="H338" i="2"/>
  <c r="H337" i="2"/>
  <c r="H336" i="2"/>
  <c r="H335" i="2"/>
  <c r="H334" i="2"/>
  <c r="H333" i="2"/>
  <c r="H332" i="2"/>
  <c r="H331" i="2"/>
  <c r="H329" i="2"/>
  <c r="H328" i="2"/>
  <c r="H327" i="2"/>
  <c r="H326" i="2"/>
  <c r="H325" i="2"/>
  <c r="H324" i="2"/>
  <c r="H323" i="2"/>
  <c r="H322" i="2"/>
  <c r="H321" i="2"/>
  <c r="H319" i="2"/>
  <c r="H318" i="2"/>
  <c r="H317" i="2"/>
  <c r="H316" i="2"/>
  <c r="H315" i="2"/>
  <c r="H314" i="2"/>
  <c r="H313" i="2"/>
  <c r="H312" i="2"/>
  <c r="H311" i="2"/>
  <c r="H310" i="2"/>
  <c r="H309" i="2"/>
  <c r="H308" i="2"/>
  <c r="H307" i="2"/>
  <c r="H306" i="2"/>
  <c r="H305" i="2"/>
  <c r="H304" i="2"/>
  <c r="H303" i="2"/>
  <c r="H294" i="2"/>
  <c r="H293" i="2"/>
  <c r="H292" i="2"/>
  <c r="H291" i="2"/>
  <c r="H289" i="2"/>
  <c r="H281" i="2"/>
  <c r="H280" i="2"/>
  <c r="H279" i="2"/>
  <c r="H278" i="2"/>
  <c r="H271" i="2"/>
  <c r="H265" i="2"/>
  <c r="H264" i="2"/>
  <c r="H263" i="2"/>
  <c r="H262" i="2"/>
  <c r="H261" i="2"/>
  <c r="H260" i="2"/>
  <c r="H259" i="2"/>
  <c r="H258" i="2"/>
  <c r="H257" i="2"/>
  <c r="H256" i="2"/>
  <c r="H255" i="2"/>
  <c r="H254" i="2"/>
  <c r="H253" i="2"/>
  <c r="H252" i="2"/>
  <c r="H251" i="2"/>
  <c r="H243" i="2"/>
  <c r="H236" i="2"/>
  <c r="H235" i="2"/>
  <c r="H234" i="2"/>
  <c r="H226" i="2"/>
  <c r="H225" i="2"/>
  <c r="H224" i="2"/>
  <c r="H223" i="2"/>
  <c r="H222" i="2"/>
  <c r="H221" i="2"/>
  <c r="H220" i="2"/>
  <c r="H219" i="2"/>
  <c r="H218" i="2"/>
  <c r="H217" i="2"/>
  <c r="H209" i="2"/>
  <c r="H208" i="2"/>
  <c r="H207" i="2"/>
  <c r="H206" i="2"/>
  <c r="H205" i="2"/>
  <c r="H198" i="2"/>
  <c r="H197" i="2"/>
  <c r="H196" i="2"/>
  <c r="H195" i="2"/>
  <c r="H110" i="2"/>
  <c r="H109" i="2"/>
  <c r="H108" i="2"/>
  <c r="H107" i="2"/>
  <c r="H106" i="2"/>
  <c r="H105" i="2"/>
  <c r="H104" i="2"/>
  <c r="H103" i="2"/>
  <c r="H102" i="2"/>
  <c r="H101" i="2"/>
  <c r="H94" i="2"/>
  <c r="H93" i="2"/>
  <c r="H92" i="2"/>
  <c r="H91" i="2"/>
  <c r="H90" i="2"/>
  <c r="H80" i="2"/>
  <c r="H79" i="2"/>
  <c r="H78" i="2"/>
  <c r="H77" i="2"/>
  <c r="H76" i="2"/>
  <c r="H75" i="2"/>
  <c r="H74" i="2"/>
  <c r="H73" i="2"/>
  <c r="H72" i="2"/>
  <c r="H71" i="2"/>
  <c r="H70" i="2"/>
  <c r="H69" i="2"/>
  <c r="H68" i="2"/>
  <c r="H61" i="2"/>
  <c r="H60" i="2"/>
  <c r="H59" i="2"/>
  <c r="H58" i="2"/>
  <c r="H57" i="2"/>
  <c r="H49" i="2"/>
  <c r="H48" i="2"/>
  <c r="H47" i="2"/>
  <c r="H45" i="2"/>
  <c r="H44" i="2"/>
  <c r="H43" i="2"/>
  <c r="H42" i="2"/>
  <c r="H41" i="2"/>
  <c r="H40" i="2"/>
  <c r="H39" i="2"/>
  <c r="H38" i="2"/>
  <c r="H37" i="2"/>
  <c r="H36" i="2"/>
  <c r="H35" i="2"/>
  <c r="H34" i="2"/>
  <c r="H33" i="2"/>
  <c r="H32" i="2"/>
  <c r="H31" i="2"/>
  <c r="H22" i="2"/>
  <c r="H21" i="2"/>
  <c r="H20" i="2"/>
  <c r="H19" i="2"/>
  <c r="H18" i="2"/>
  <c r="H17" i="2"/>
  <c r="H129" i="2"/>
  <c r="H128" i="2"/>
  <c r="H127" i="2"/>
  <c r="H126" i="2"/>
  <c r="H125" i="2"/>
  <c r="H124" i="2"/>
  <c r="H123" i="2"/>
  <c r="H122" i="2"/>
  <c r="H121" i="2"/>
  <c r="H120" i="2"/>
  <c r="H119" i="2"/>
  <c r="H118"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29" i="2" l="1"/>
  <c r="J29" i="2" s="1"/>
  <c r="H56" i="2"/>
  <c r="J56" i="2" s="1"/>
  <c r="H67" i="2"/>
  <c r="J67" i="2" s="1"/>
  <c r="H89" i="2"/>
  <c r="J89" i="2" s="1"/>
  <c r="H138" i="2"/>
  <c r="J138" i="2" s="1"/>
  <c r="H250" i="2"/>
  <c r="J250" i="2" s="1"/>
  <c r="C85" i="4"/>
  <c r="R85" i="4" s="1"/>
  <c r="R86" i="4"/>
  <c r="C70" i="4"/>
  <c r="R71" i="4"/>
  <c r="C53" i="4"/>
  <c r="R54" i="4"/>
  <c r="Q54" i="4"/>
  <c r="C82" i="4"/>
  <c r="R83" i="4"/>
  <c r="C51" i="4"/>
  <c r="R52" i="4"/>
  <c r="Q52" i="4"/>
  <c r="C74" i="4"/>
  <c r="R74" i="4" s="1"/>
  <c r="R75" i="4"/>
  <c r="C59" i="4"/>
  <c r="R59" i="4" s="1"/>
  <c r="R60" i="4"/>
  <c r="C79" i="4"/>
  <c r="R80" i="4"/>
  <c r="C63" i="4"/>
  <c r="C56" i="4"/>
  <c r="R56" i="4" s="1"/>
  <c r="R57" i="4"/>
  <c r="L287" i="2"/>
  <c r="H233" i="2"/>
  <c r="J233" i="2" s="1"/>
  <c r="H216" i="2"/>
  <c r="J216" i="2" s="1"/>
  <c r="H117" i="2"/>
  <c r="J117" i="2" s="1"/>
  <c r="H100" i="2"/>
  <c r="J100" i="2" s="1"/>
  <c r="H290" i="2"/>
  <c r="H525" i="2"/>
  <c r="H516" i="2"/>
  <c r="L277" i="2"/>
  <c r="N277" i="2" s="1"/>
  <c r="L249" i="2"/>
  <c r="N249" i="2" s="1"/>
  <c r="L215" i="2"/>
  <c r="N215" i="2" s="1"/>
  <c r="L200" i="2"/>
  <c r="N200" i="2" s="1"/>
  <c r="L194" i="2"/>
  <c r="N194" i="2" s="1"/>
  <c r="L137" i="2"/>
  <c r="N137" i="2" s="1"/>
  <c r="L112" i="2"/>
  <c r="N112" i="2" s="1"/>
  <c r="L88" i="2"/>
  <c r="N88" i="2" s="1"/>
  <c r="L55" i="2"/>
  <c r="L28" i="2"/>
  <c r="L17" i="2"/>
  <c r="H512" i="2"/>
  <c r="H301" i="2"/>
  <c r="H497" i="2"/>
  <c r="H458" i="2"/>
  <c r="H506" i="2"/>
  <c r="H425" i="2"/>
  <c r="H320" i="2"/>
  <c r="H442" i="2"/>
  <c r="H447" i="2"/>
  <c r="H330" i="2"/>
  <c r="H454" i="2"/>
  <c r="H470" i="2"/>
  <c r="H469" i="2" s="1"/>
  <c r="H340" i="2"/>
  <c r="H369" i="2"/>
  <c r="H410" i="2"/>
  <c r="H415" i="2"/>
  <c r="H439" i="2"/>
  <c r="F35" i="1"/>
  <c r="H544" i="2"/>
  <c r="H542" i="2"/>
  <c r="H541" i="2"/>
  <c r="H540" i="2"/>
  <c r="H538" i="2"/>
  <c r="F91" i="1"/>
  <c r="C50" i="4" s="1"/>
  <c r="C49" i="4" s="1"/>
  <c r="L407" i="2" l="1"/>
  <c r="N287" i="2"/>
  <c r="H536" i="2"/>
  <c r="J536" i="2" s="1"/>
  <c r="H496" i="2"/>
  <c r="J496" i="2" s="1"/>
  <c r="C48" i="4"/>
  <c r="C81" i="4"/>
  <c r="R81" i="4" s="1"/>
  <c r="R82" i="4"/>
  <c r="C62" i="4"/>
  <c r="R63" i="4"/>
  <c r="C69" i="4"/>
  <c r="R70" i="4"/>
  <c r="C78" i="4"/>
  <c r="R79" i="4"/>
  <c r="R53" i="4"/>
  <c r="Q53" i="4"/>
  <c r="H300" i="2"/>
  <c r="J300" i="2" s="1"/>
  <c r="H288" i="2"/>
  <c r="J288" i="2" s="1"/>
  <c r="H408" i="2"/>
  <c r="J408" i="2" s="1"/>
  <c r="H438" i="2"/>
  <c r="J438" i="2" s="1"/>
  <c r="H515" i="2"/>
  <c r="M17" i="2"/>
  <c r="F107" i="1"/>
  <c r="N407" i="2" l="1"/>
  <c r="Q48" i="4"/>
  <c r="G88" i="5"/>
  <c r="R48" i="4"/>
  <c r="C77" i="4"/>
  <c r="R77" i="4" s="1"/>
  <c r="R78" i="4"/>
  <c r="C61" i="4"/>
  <c r="R62" i="4"/>
  <c r="R69" i="4"/>
  <c r="L547" i="2"/>
  <c r="N17" i="2"/>
  <c r="F43" i="1"/>
  <c r="F465" i="1"/>
  <c r="F426" i="1"/>
  <c r="F405" i="1"/>
  <c r="F404" i="1" s="1"/>
  <c r="F403" i="1" s="1"/>
  <c r="F364" i="1"/>
  <c r="F306" i="1"/>
  <c r="F227" i="1"/>
  <c r="F226" i="1" s="1"/>
  <c r="F225" i="1" s="1"/>
  <c r="F205" i="1"/>
  <c r="F166" i="1"/>
  <c r="F127" i="1"/>
  <c r="F87" i="1"/>
  <c r="F65" i="1"/>
  <c r="F62" i="1"/>
  <c r="F60" i="1"/>
  <c r="F53" i="1"/>
  <c r="F51" i="1"/>
  <c r="F49" i="1" s="1"/>
  <c r="F48" i="1" s="1"/>
  <c r="F47" i="1" s="1"/>
  <c r="F40" i="1"/>
  <c r="F39" i="1" s="1"/>
  <c r="F34" i="1"/>
  <c r="C68" i="4" l="1"/>
  <c r="R68" i="4" s="1"/>
  <c r="R61" i="4"/>
  <c r="C47" i="4"/>
  <c r="H549" i="2"/>
  <c r="H548" i="2"/>
  <c r="M55" i="2"/>
  <c r="N55" i="2" s="1"/>
  <c r="H550" i="2"/>
  <c r="M28" i="2"/>
  <c r="F425" i="1"/>
  <c r="F86" i="1"/>
  <c r="G86" i="1" s="1"/>
  <c r="F305" i="1"/>
  <c r="F304" i="1" s="1"/>
  <c r="F59" i="1"/>
  <c r="F58" i="1" s="1"/>
  <c r="F46" i="1" s="1"/>
  <c r="F38" i="1"/>
  <c r="F33" i="1" s="1"/>
  <c r="F32" i="1" s="1"/>
  <c r="C46" i="4" l="1"/>
  <c r="R47" i="4"/>
  <c r="Q47" i="4"/>
  <c r="P551" i="2"/>
  <c r="Q551" i="2" s="1"/>
  <c r="N6" i="2"/>
  <c r="O6" i="2" s="1"/>
  <c r="P550" i="2"/>
  <c r="Q550" i="2" s="1"/>
  <c r="N5" i="2"/>
  <c r="O5" i="2" s="1"/>
  <c r="N28" i="2"/>
  <c r="M547" i="2"/>
  <c r="P549" i="2"/>
  <c r="Q549" i="2" s="1"/>
  <c r="N3" i="2"/>
  <c r="O3" i="2" s="1"/>
  <c r="P548" i="2"/>
  <c r="Q548" i="2" s="1"/>
  <c r="N2" i="2"/>
  <c r="O2" i="2" s="1"/>
  <c r="H551" i="2"/>
  <c r="F85" i="1"/>
  <c r="F84" i="1" s="1"/>
  <c r="F83" i="1" s="1"/>
  <c r="F82" i="1" s="1"/>
  <c r="F81" i="1" s="1"/>
  <c r="F31" i="1"/>
  <c r="O553" i="2" s="1"/>
  <c r="C45" i="4" l="1"/>
  <c r="R46" i="4"/>
  <c r="Q46" i="4"/>
  <c r="I551" i="2"/>
  <c r="N7" i="2"/>
  <c r="O7" i="2" s="1"/>
  <c r="Q552" i="2"/>
  <c r="P552" i="2"/>
  <c r="P553" i="2" s="1"/>
  <c r="R23" i="4"/>
  <c r="C22" i="4"/>
  <c r="C43" i="4" s="1"/>
  <c r="Q23" i="4"/>
  <c r="Q22" i="4" s="1"/>
  <c r="R43" i="4" l="1"/>
  <c r="R22" i="4"/>
  <c r="C92" i="4"/>
  <c r="R92" i="4" s="1"/>
  <c r="R45" i="4"/>
  <c r="Q45" i="4"/>
  <c r="Q92" i="4" s="1"/>
  <c r="Q93" i="4" s="1"/>
  <c r="C93" i="4" l="1"/>
</calcChain>
</file>

<file path=xl/comments1.xml><?xml version="1.0" encoding="utf-8"?>
<comments xmlns="http://schemas.openxmlformats.org/spreadsheetml/2006/main">
  <authors>
    <author>HP</author>
    <author>HILDA</author>
  </authors>
  <commentList>
    <comment ref="F326" authorId="0" shapeId="0">
      <text>
        <r>
          <rPr>
            <b/>
            <sz val="9"/>
            <color indexed="81"/>
            <rFont val="Tahoma"/>
            <family val="2"/>
          </rPr>
          <t>n.c.p: NO CLASIFICADOS PREVIAMENTE.</t>
        </r>
        <r>
          <rPr>
            <sz val="9"/>
            <color indexed="81"/>
            <rFont val="Tahoma"/>
            <family val="2"/>
          </rPr>
          <t xml:space="preserve">
</t>
        </r>
      </text>
    </comment>
    <comment ref="F411" authorId="0" shapeId="0">
      <text>
        <r>
          <rPr>
            <b/>
            <sz val="9"/>
            <color indexed="81"/>
            <rFont val="Tahoma"/>
            <family val="2"/>
          </rPr>
          <t>Reparacion bienes inmuebles - las obras que implican modificación a la estructura del EE.</t>
        </r>
        <r>
          <rPr>
            <sz val="9"/>
            <color indexed="81"/>
            <rFont val="Tahoma"/>
            <family val="2"/>
          </rPr>
          <t xml:space="preserve">
</t>
        </r>
      </text>
    </comment>
    <comment ref="F424" authorId="0" shapeId="0">
      <text>
        <r>
          <rPr>
            <b/>
            <sz val="9"/>
            <color indexed="81"/>
            <rFont val="Tahoma"/>
            <family val="2"/>
          </rPr>
          <t>n.c.p: NO CLASIFICADOS PREVIAMENTE</t>
        </r>
        <r>
          <rPr>
            <sz val="9"/>
            <color indexed="81"/>
            <rFont val="Tahoma"/>
            <family val="2"/>
          </rPr>
          <t xml:space="preserve">
</t>
        </r>
      </text>
    </comment>
    <comment ref="F451" authorId="0" shapeId="0">
      <text>
        <r>
          <rPr>
            <b/>
            <sz val="9"/>
            <color indexed="81"/>
            <rFont val="Tahoma"/>
            <family val="2"/>
          </rPr>
          <t>NO CLASIFICADO PREVIAMENTE.</t>
        </r>
        <r>
          <rPr>
            <sz val="9"/>
            <color indexed="81"/>
            <rFont val="Tahoma"/>
            <family val="2"/>
          </rPr>
          <t xml:space="preserve">
</t>
        </r>
      </text>
    </comment>
    <comment ref="F453" authorId="0" shapeId="0">
      <text>
        <r>
          <rPr>
            <b/>
            <sz val="9"/>
            <color indexed="81"/>
            <rFont val="Tahoma"/>
            <family val="2"/>
          </rPr>
          <t>Contratación de los servicios de transporte escolar de la pobación matriculada entre transición y undécimo grado, cuando se requiera, de acuerdo a la reglamentación expedida por el Ministerio de Transporte.</t>
        </r>
        <r>
          <rPr>
            <sz val="9"/>
            <color indexed="81"/>
            <rFont val="Tahoma"/>
            <family val="2"/>
          </rPr>
          <t xml:space="preserve">
</t>
        </r>
      </text>
    </comment>
    <comment ref="F472" authorId="1" shapeId="0">
      <text>
        <r>
          <rPr>
            <b/>
            <sz val="9"/>
            <color indexed="81"/>
            <rFont val="Tahoma"/>
            <family val="2"/>
          </rPr>
          <t>HILDA:</t>
        </r>
        <r>
          <rPr>
            <sz val="9"/>
            <color indexed="81"/>
            <rFont val="Tahoma"/>
            <family val="2"/>
          </rPr>
          <t xml:space="preserve">
</t>
        </r>
        <r>
          <rPr>
            <sz val="8"/>
            <color indexed="81"/>
            <rFont val="Tahoma"/>
            <family val="2"/>
          </rPr>
          <t>SOLO PARA RECURSO PROPIOS NO ES PERMITIDO PARA SGP</t>
        </r>
      </text>
    </comment>
  </commentList>
</comments>
</file>

<file path=xl/sharedStrings.xml><?xml version="1.0" encoding="utf-8"?>
<sst xmlns="http://schemas.openxmlformats.org/spreadsheetml/2006/main" count="3077" uniqueCount="724">
  <si>
    <t>CONSIDERANDO</t>
  </si>
  <si>
    <t>1.  Que la Ley 715 del 21 de diciembre de 2001, artículo 14, estableció que el Consejo Directivo de cada establecimiento educativo elaborará un presupuesto de ingresos y gastos para el Fondo de Servicios Educativos, en absoluto equilibrio.</t>
  </si>
  <si>
    <t>2.  Que el Decreto 1075 del 26 de mayo de 2015, que compilo el Decreto 4791 del 19/12/2008 y el Decreto 4807 del 20/12/2011, en su artículo 2.3.1.6.3.7, señaló que el presupuesto anual, es el instrumento de planeación financiera mediante el cual en cada vigencia fiscal se programa el presupuesto de ingresos y de gastos.</t>
  </si>
  <si>
    <t>3.  Que el Decreto 1075 del 26 de mayo de 2015, en su artículo 2.3.1.6.3.6, numeral 1, estableció que es responsabilidad de los rectores o directores rurales, elaborar el proyecto anual de presupuesto del Fondo de Servicios Educativos y presentarlo para aprobación al Consejo Directivo.</t>
  </si>
  <si>
    <t>4.  Que el Decreto 1075 del 26 de mayo de 2015, en su artículo 2.3.1.6.3.5, numeral 1, señaló que el Consejo Directivo antes del inicio de cada vigencia fiscal, tiene como función analizar, introducir ajustes y aprobar mediante acuerdo el presupuesto de ingresos y gastos del proyecto presentado por el rector o director rural.</t>
  </si>
  <si>
    <t>5.  Que el Decreto Único Reglamentario del Sector Administrativo de Planeación Nacional No. 1082 del 26 de mayo de 2015, que compila el Decreto 1510 de 2013, artículo 4, en su artículo 2.2.1.1.1.4.1 señaló que las entidades estatales deben elaborar un Plan Anual de Adquisiciones, el cual debe contener la lista de bienes, obras y servicios que pretenden adquirir durante el año.</t>
  </si>
  <si>
    <t>6.  Que el Decreto 1075 del 26 de mayo de 2015, en su artículo 2.3.1.6.3.11, parágrafo 1, establece que las adquisiciones que hacen referencia los numerales 1, 3, 4 y 5 del artículo en mención, se harán con sujeción al plan anual de adquisiciones debidamente aprobado por el Consejo Directivo y de conformidad con las normas que rigen la materia.</t>
  </si>
  <si>
    <t>ACUERDA</t>
  </si>
  <si>
    <t>INGRESOS</t>
  </si>
  <si>
    <t>1.1</t>
  </si>
  <si>
    <t>INGRESOS CORRIENTES</t>
  </si>
  <si>
    <t>1.1.02</t>
  </si>
  <si>
    <t>1.1.02.05</t>
  </si>
  <si>
    <t>1.1.02.05.002</t>
  </si>
  <si>
    <t>Ventas incidentales de establecimientos no de mercado</t>
  </si>
  <si>
    <t>1.1.02.05.002.09</t>
  </si>
  <si>
    <t>Servicios para la comunidad, sociales y personales</t>
  </si>
  <si>
    <t>1.1.02.06</t>
  </si>
  <si>
    <t>Transferencias corrientes</t>
  </si>
  <si>
    <t>1.1.02.06.001</t>
  </si>
  <si>
    <t>Sistema General de Participaciones</t>
  </si>
  <si>
    <t>1.1.02.06.001.01</t>
  </si>
  <si>
    <t>Participación para educación</t>
  </si>
  <si>
    <t>1.1.02.06.001.01.03</t>
  </si>
  <si>
    <t>Calidad</t>
  </si>
  <si>
    <t>1.1.02.06.001.01.03.02</t>
  </si>
  <si>
    <t>Calidad  por gratuidad</t>
  </si>
  <si>
    <t>1.2</t>
  </si>
  <si>
    <t>1.2.01</t>
  </si>
  <si>
    <t>Disposición de activos</t>
  </si>
  <si>
    <t>1.2.01.02</t>
  </si>
  <si>
    <t>Disposición de activos no financieros</t>
  </si>
  <si>
    <t>1.2.01.02.001</t>
  </si>
  <si>
    <t>Disposición de activos fijos</t>
  </si>
  <si>
    <t>1.2.01.02.001.02</t>
  </si>
  <si>
    <t>Disposición de maquinaria y equipo</t>
  </si>
  <si>
    <t>1.2.01.02.001.03</t>
  </si>
  <si>
    <t>Disposición de otros activos fijos</t>
  </si>
  <si>
    <t>1.2.01.02.001.03.01</t>
  </si>
  <si>
    <t>Disposición de recursos biológicos cultivados</t>
  </si>
  <si>
    <t>1.2.05</t>
  </si>
  <si>
    <t>Rendimientos financieros</t>
  </si>
  <si>
    <t>1.2.05.02</t>
  </si>
  <si>
    <t>Depósitos</t>
  </si>
  <si>
    <t>1.2.08</t>
  </si>
  <si>
    <t>Transferencias de capital</t>
  </si>
  <si>
    <t>1.2.08.01</t>
  </si>
  <si>
    <t>Donaciones</t>
  </si>
  <si>
    <t>1.2.08.01.003</t>
  </si>
  <si>
    <t>Del sector privado</t>
  </si>
  <si>
    <t>1.2.08.01.003.01</t>
  </si>
  <si>
    <t xml:space="preserve">No condicionadas a la adquisición de un activo </t>
  </si>
  <si>
    <t>1.2.10</t>
  </si>
  <si>
    <t>Recursos del balance</t>
  </si>
  <si>
    <t>1.2.10.02</t>
  </si>
  <si>
    <t>Superávit fiscal</t>
  </si>
  <si>
    <t>2</t>
  </si>
  <si>
    <t>Gastos</t>
  </si>
  <si>
    <t>2.1</t>
  </si>
  <si>
    <t>Funcionamiento</t>
  </si>
  <si>
    <t>2.1.2</t>
  </si>
  <si>
    <t>Adquisición de bienes y servicios</t>
  </si>
  <si>
    <t>2.1.2.01</t>
  </si>
  <si>
    <t>Adquisición de activos no financieros</t>
  </si>
  <si>
    <t>2.1.2.01.01</t>
  </si>
  <si>
    <t>Activos fijos</t>
  </si>
  <si>
    <t>2.1.2.01.01.003</t>
  </si>
  <si>
    <t>Maquinaria y equipo</t>
  </si>
  <si>
    <t>2.1.2.01.01.003.01</t>
  </si>
  <si>
    <t>Maquinaria para uso general</t>
  </si>
  <si>
    <t>2.1.2.01.01.003.01.06</t>
  </si>
  <si>
    <t>Otras máquinas para usos generales y sus partes y piezas</t>
  </si>
  <si>
    <t>2.1.2.01.01.003.02</t>
  </si>
  <si>
    <t>Maquinaria para usos especiales</t>
  </si>
  <si>
    <t>2.1.2.01.01.003.02.08</t>
  </si>
  <si>
    <t>Otra maquinaria para usos especiales y sus partes y piezas</t>
  </si>
  <si>
    <t>2.1.2.01.01.003.03</t>
  </si>
  <si>
    <t>Maquinaria de oficina, contabilidad e informática</t>
  </si>
  <si>
    <t>2.1.2.01.01.003.03.01</t>
  </si>
  <si>
    <t>Máquinas para oficina y contabilidad, y sus partes y accesorios</t>
  </si>
  <si>
    <t>2.1.2.01.01.003.03.02</t>
  </si>
  <si>
    <t>Maquinaria de informática y sus partes, piezas y accesorios</t>
  </si>
  <si>
    <t>2.1.2.01.01.003.05</t>
  </si>
  <si>
    <t>Equipo y aparatos de radio, televisión y comunicaciones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</si>
  <si>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</si>
  <si>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</si>
  <si>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</si>
  <si>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</si>
  <si>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2.1.2.01.01.003.06</t>
  </si>
  <si>
    <t>Aparatos médicos, instrumentos ópticos y de precisión, relojes</t>
  </si>
  <si>
    <t>2.1.2.01.01.003.06.02</t>
  </si>
  <si>
    <t>Instrumentos y aparatos de medición, verificación, análisis, de navegación y para otros fines (excepto instrumentos ópticos); instrumentos de control de procesos industriales, sus partes, piezas y accesorios</t>
  </si>
  <si>
    <t>2.1.2.01.01.004</t>
  </si>
  <si>
    <t>Activos fijos no clasificados como maquinaria y equipo</t>
  </si>
  <si>
    <t>2.1.2.01.01.004.01</t>
  </si>
  <si>
    <t>Muebles, instrumentos musicales, artículos de deporte y antigüedades</t>
  </si>
  <si>
    <t>2.1.2.01.01.004.01.01</t>
  </si>
  <si>
    <t>Muebles</t>
  </si>
  <si>
    <t>2.1.2.01.01.004.01.01.02</t>
  </si>
  <si>
    <t>Muebles del tipo utilizado en la oficina</t>
  </si>
  <si>
    <t>2.1.2.01.01.004.01.01.04</t>
  </si>
  <si>
    <t>Otros muebles N.C.P.</t>
  </si>
  <si>
    <t>2.1.2.01.01.004.01.02</t>
  </si>
  <si>
    <t>Instrumentos musicales</t>
  </si>
  <si>
    <t>2.1.2.01.01.004.01.03</t>
  </si>
  <si>
    <t>Artículos de deporte</t>
  </si>
  <si>
    <t>2.1.2.01.01.005</t>
  </si>
  <si>
    <t>Otros activos fijos</t>
  </si>
  <si>
    <t>2.1.2.01.01.005.01</t>
  </si>
  <si>
    <t>Recursos biológicos cultivados</t>
  </si>
  <si>
    <t>2.1.2.01.01.005.01.01</t>
  </si>
  <si>
    <t xml:space="preserve">Recursos animales que generan productos en forma repetida  </t>
  </si>
  <si>
    <t>2.1.2.01.01.005.01.01.01</t>
  </si>
  <si>
    <t>Animales de cría</t>
  </si>
  <si>
    <t>2.1.2.01.01.005.01.01.02</t>
  </si>
  <si>
    <t>Ganado lechero</t>
  </si>
  <si>
    <t>2.1.2.01.01.005.01.01.08</t>
  </si>
  <si>
    <t>Otros animales que generan productos en forma repetida</t>
  </si>
  <si>
    <t>2.1.2.01.01.005.01.02</t>
  </si>
  <si>
    <t xml:space="preserve">Árboles, cultivos y plantas que generan productos en forma repetida </t>
  </si>
  <si>
    <t>2.1.2.01.01.005.01.02.01</t>
  </si>
  <si>
    <t>Árboles frutales</t>
  </si>
  <si>
    <t>2.1.2.01.01.005.01.02.06</t>
  </si>
  <si>
    <t>Otros árboles, cultivos y plantas que generan productos en forma repetida</t>
  </si>
  <si>
    <t>2.1.2.01.01.005.02</t>
  </si>
  <si>
    <t>Productos de la propiedad intelectual</t>
  </si>
  <si>
    <t>2.1.2.01.01.005.02.03</t>
  </si>
  <si>
    <t>Programas de informática y bases de datos</t>
  </si>
  <si>
    <t>2.1.2.01.01.005.02.03.01</t>
  </si>
  <si>
    <t>Programas de informática</t>
  </si>
  <si>
    <t>2.1.2.01.01.005.02.03.01.01</t>
  </si>
  <si>
    <t>Paquetes de software</t>
  </si>
  <si>
    <t>2.1.2.02</t>
  </si>
  <si>
    <t>Adquisiciones diferentes de activos</t>
  </si>
  <si>
    <t>2.1.2.02.01</t>
  </si>
  <si>
    <t>Materiales y suministros</t>
  </si>
  <si>
    <t>2.1.2.02.01.000</t>
  </si>
  <si>
    <t>Agricultura, silvicultura y productos de la pesca</t>
  </si>
  <si>
    <t>2.1.2.02.01.003</t>
  </si>
  <si>
    <t>Otros bienes transportables (excepto productos metálicos, maquinaria y equipo)</t>
  </si>
  <si>
    <t>2.1.2.02.02</t>
  </si>
  <si>
    <t>Adquisición de servicios</t>
  </si>
  <si>
    <t>2.1.2.02.02.005</t>
  </si>
  <si>
    <t>Servicios de la construcción</t>
  </si>
  <si>
    <t>2.1.2.02.02.006</t>
  </si>
  <si>
    <t>Servicios de alojamiento; servicios de suministro de comidas y bebidas; servicios de transporte; y servicios de distribución de electricidad, gas y agua</t>
  </si>
  <si>
    <t>2.1.2.02.02.007</t>
  </si>
  <si>
    <t>Servicios financieros y servicios conexos, servicios inmobiliarios y servicios de leasing</t>
  </si>
  <si>
    <t>2.1.2.02.02.008</t>
  </si>
  <si>
    <t xml:space="preserve">Servicios prestados a las empresas y servicios de producción </t>
  </si>
  <si>
    <t>2.1.2.02.02.009</t>
  </si>
  <si>
    <t>DISPOSICIONES GENERALES</t>
  </si>
  <si>
    <t>Es responsabilidad de los rectores o directores rurales elaborar el flujo de caja anual del Fondo de Servicios Educativos, estimado mes a mes, hacer los ajustes correspondientes y presentar los informes de ejecución por lo menos trimestralmente al Consejo Directivo. Se aprobará mediante Resolución.</t>
  </si>
  <si>
    <t>PUBLÍQUESE Y CÚMPLASE</t>
  </si>
  <si>
    <t/>
  </si>
  <si>
    <t>Rector(a)</t>
  </si>
  <si>
    <t>Representante de los Docentes</t>
  </si>
  <si>
    <t>Representante de los Padres de Familia</t>
  </si>
  <si>
    <t>Representante de los Estudiantes</t>
  </si>
  <si>
    <t>Representante de los Exalumnos</t>
  </si>
  <si>
    <t>PLAN ANUAL DE ADQUISICIONES</t>
  </si>
  <si>
    <t>INSTITUCIÓN EDUCATIVA:</t>
  </si>
  <si>
    <t>ORDENADOR DEL GASTO:</t>
  </si>
  <si>
    <t>DIRECCIÓN:</t>
  </si>
  <si>
    <t>EMAIL:</t>
  </si>
  <si>
    <t>TELÉFONO:</t>
  </si>
  <si>
    <t>VIGENCIA</t>
  </si>
  <si>
    <t>ITEM</t>
  </si>
  <si>
    <t>CANTIDAD DE BIENES A ADQUIRIR</t>
  </si>
  <si>
    <t>DESCRIPCIÓN DEL BIEN O SERVICIO, ADQUIRIR O PRESTADO</t>
  </si>
  <si>
    <t>PRECIO UNITARIO, PROMEDIO, DEL BIEN O SERVICIO ADQUIRIDO</t>
  </si>
  <si>
    <t>VALOR TOTAL DEL BIEN O SERVICIO ADQUIRIDO</t>
  </si>
  <si>
    <t>CODIGO PRESUPUESTAL</t>
  </si>
  <si>
    <t>No.</t>
  </si>
  <si>
    <t>UNIDAD DE MEDIDA</t>
  </si>
  <si>
    <t>TOTAL PLAN DE ADQUISICIONES…</t>
  </si>
  <si>
    <t>Rector</t>
  </si>
  <si>
    <t>Representande de los Exalumnos</t>
  </si>
  <si>
    <t>NOMBRE COLEGIO</t>
  </si>
  <si>
    <t>MUNICIPIO - SANTANDER</t>
  </si>
  <si>
    <t>RUBRO</t>
  </si>
  <si>
    <t>NOMBRE RUBRO</t>
  </si>
  <si>
    <t>FUENTE DE FINANCIACION</t>
  </si>
  <si>
    <t>VALOR</t>
  </si>
  <si>
    <t>INGRESOS NO TRIBUTARIOS</t>
  </si>
  <si>
    <t>Venta de Bienes y Servicios</t>
  </si>
  <si>
    <t>1.1.02.06.006</t>
  </si>
  <si>
    <t>Transferencias de otras entidades del gobierno general</t>
  </si>
  <si>
    <t>1.1.02.06.006.06</t>
  </si>
  <si>
    <t>Otras unidades de gobierno</t>
  </si>
  <si>
    <t>Recursos de capital</t>
  </si>
  <si>
    <t>1.2.08.01.001</t>
  </si>
  <si>
    <t>De gobiernos extranjeros</t>
  </si>
  <si>
    <t>1.2.08.01.001.01</t>
  </si>
  <si>
    <t>1.2.08.02</t>
  </si>
  <si>
    <t>Indemnizaciones relacionadas con seguros no de vida</t>
  </si>
  <si>
    <t>FOME</t>
  </si>
  <si>
    <t>CODIGO</t>
  </si>
  <si>
    <t>SUPERAVIT GRATUIDAD</t>
  </si>
  <si>
    <t>SUPERAVIT RECURSOS PROPIOS</t>
  </si>
  <si>
    <t>SUPERAVIT FOME</t>
  </si>
  <si>
    <t>REINTEGROS GRATUIDAD</t>
  </si>
  <si>
    <t>REINTEGROS FOME</t>
  </si>
  <si>
    <t>OTROS RECURSOS DE CAPITAL</t>
  </si>
  <si>
    <t>RECURSOS OPERACIONALES</t>
  </si>
  <si>
    <t>GRATUIDAD - SGP</t>
  </si>
  <si>
    <t>CICLO COMPLEMENTARIO</t>
  </si>
  <si>
    <t>CALIDAD - SGP</t>
  </si>
  <si>
    <t>RENDIMIENTOS FINANCIEROS GRATUIDAD</t>
  </si>
  <si>
    <t>RENDIMIENTOS FINANCIEROS FOME</t>
  </si>
  <si>
    <t>RENDIMIENTOS FINANCIEROS RECURSOS PROPIOS</t>
  </si>
  <si>
    <t>REINTEGROS RECURSOS PROPIOS</t>
  </si>
  <si>
    <t>OTRAS TRANSFERENCIASFERENCIAS</t>
  </si>
  <si>
    <t>SUPERAVIT TRANSFERENCIAS CALIDAD</t>
  </si>
  <si>
    <t>RENDIMIENTOS FINANCIEROS TRANSFERENCIAS CALIDAD</t>
  </si>
  <si>
    <t>REINTEGROS TRANSFERENCIAS CALIDAD</t>
  </si>
  <si>
    <t>ESTAS SON LAS UNICAS QUE SE UTILIZAN PARA APROBACION DE PRESUPUESTO VIGENCIA 2022</t>
  </si>
  <si>
    <t>ESTAS SON LAS FUENTES DE FINANCIACION PARA REALIZAR EL PROYECTO DE ADICION DE LOS RECURSOS DE CAPITAL (DINERO QUE NO SE UTILIZÓ EN LA VIGENCIA 2021)</t>
  </si>
  <si>
    <t>DINERO QUE SE ADICIONARÁ EN LA VIGENCIA 2022 EN CASO QUE LLEGUEN</t>
  </si>
  <si>
    <t>.</t>
  </si>
  <si>
    <t>TOTAL PLAN DE ADQUISICIONES… FUENTE DE FINANCIACION 1</t>
  </si>
  <si>
    <t>TOTAL PLAN DE ADQUISICIONES… FUENTE DE FINANCIACION 2</t>
  </si>
  <si>
    <t>TOTAL PLAN DE ADQUISICIONES… FUENTE DE FINANCIACION 4</t>
  </si>
  <si>
    <t>TOTAL PLAN DE ADQUISICIONES… FUENTE DE FINANCIACION 3</t>
  </si>
  <si>
    <r>
      <t>EL CONSEJO DIRECTIVO</t>
    </r>
    <r>
      <rPr>
        <sz val="8"/>
        <rFont val="Arial"/>
        <family val="2"/>
      </rPr>
      <t>, en uso de sus facultades legales y,</t>
    </r>
  </si>
  <si>
    <r>
      <rPr>
        <b/>
        <sz val="8"/>
        <rFont val="Arial"/>
        <family val="2"/>
      </rPr>
      <t>ARTICULO 1°.  PRESUPUESTO DE INGRESOS.</t>
    </r>
    <r>
      <rPr>
        <sz val="8"/>
        <rFont val="Arial"/>
        <family val="2"/>
      </rPr>
      <t xml:space="preserve">  Contiene la totalidad de los ingresos que reciba el establecimiento educativo a través del Fondo de Servicios Educativos sujetos o no a destinación específica y se manejará de acuerdo a lo establecido en los artículos 2.3.1.6.3.8 y 2.3.1.6.3.15 del Decreto 1075 del 26 de mayo de 2015.</t>
    </r>
  </si>
  <si>
    <r>
      <rPr>
        <b/>
        <sz val="8"/>
        <rFont val="Arial"/>
        <family val="2"/>
      </rPr>
      <t xml:space="preserve">ARTICULO 3°.  PRESUPUESTO DE GASTOS.  </t>
    </r>
    <r>
      <rPr>
        <sz val="8"/>
        <rFont val="Arial"/>
        <family val="2"/>
      </rPr>
      <t>Contiene la totalidad de los gastos, las apropiaciones o erogaciones que requiere el establecimiento educativo estatal para su normal funcionamiento y para las inversiones que el Proyecto Educativo Institucional demande, diferentes de los gastos de personal. El presupuesto de gastos debe guardar estricto equilibrio con el presupuesto de ingresos y las partidas aprobadas deben entenderse como autorizaciones máximas del gasto.</t>
    </r>
  </si>
  <si>
    <r>
      <rPr>
        <b/>
        <sz val="8"/>
        <rFont val="Arial"/>
        <family val="2"/>
      </rPr>
      <t xml:space="preserve">ARTICULO 5°.  PLAN ANUAL DE ADQUISICIONES – PAA. </t>
    </r>
    <r>
      <rPr>
        <sz val="8"/>
        <rFont val="Arial"/>
        <family val="2"/>
      </rPr>
      <t xml:space="preserve"> Es una herramienta para facilitar a las entidades estatales identificar, registrar, programar y divulgar sus necesidades de bienes, obras y servicios.</t>
    </r>
  </si>
  <si>
    <r>
      <rPr>
        <b/>
        <sz val="8"/>
        <rFont val="Arial"/>
        <family val="2"/>
      </rPr>
      <t xml:space="preserve">ARTICULO 7°.  FLUJO DE CAJA.  </t>
    </r>
    <r>
      <rPr>
        <sz val="8"/>
        <rFont val="Arial"/>
        <family val="2"/>
      </rPr>
      <t>Es el instrumento mediante el cual se hace la programación anual mensualizada de caja (PAC) del Fondo de Servicios Educativos, clasificados de acuerdo con el presupuesto y con los requerimientos del plan operativo.</t>
    </r>
  </si>
  <si>
    <r>
      <rPr>
        <b/>
        <sz val="8"/>
        <rFont val="Arial"/>
        <family val="2"/>
      </rPr>
      <t>ARTÍCULO 8. PROHIBICIÓN EN LA EJECUCIÓN EL PRESUPUESTO.</t>
    </r>
    <r>
      <rPr>
        <sz val="8"/>
        <rFont val="Arial"/>
        <family val="2"/>
      </rPr>
      <t xml:space="preserve"> El Rector o Director  no podrá asumir compromisos, obligaciones o pagos que no cuenten con disponibilidad presupuestal y de tesorería.</t>
    </r>
  </si>
  <si>
    <r>
      <rPr>
        <b/>
        <sz val="8"/>
        <rFont val="Arial"/>
        <family val="2"/>
      </rPr>
      <t xml:space="preserve">ARTÍCULO 9. AUTORIZACIÓN DE GASTOS. </t>
    </r>
    <r>
      <rPr>
        <sz val="8"/>
        <rFont val="Arial"/>
        <family val="2"/>
      </rPr>
      <t>Las partidas aprobadas en el presente presupuesto deben entenderse como autorizaciones máximas de gasto que el Consejo Directivo hace al Rector o Director..</t>
    </r>
  </si>
  <si>
    <t>Generadores de gas; plantas de destilación; equipo de aire acondicionado y de refrigeración; máquinas para filtración de líquidos o gases</t>
  </si>
  <si>
    <t>Máquinas de aire acondicionado</t>
  </si>
  <si>
    <t>Aparatos para acondicionamiento de aire y calefacción</t>
  </si>
  <si>
    <t>Máquinas para lavar botellas, para empacar y para pesar; máquinas para pulverizar</t>
  </si>
  <si>
    <t>Extintores de incendios; pistolas pulverizadoras y aparatos análogos; máquinas con sopletes de vapor o arena y aparatos análogos de proyección de chorros; aparatos mecánicos para proyectar, dispersar o pulverizar líquidos o polvos (excepto aparatos agrícolas u hortícolas)</t>
  </si>
  <si>
    <t>Extinguidores de incendio</t>
  </si>
  <si>
    <t>Máquinas herramientas y sus partes, piezas y accesorios</t>
  </si>
  <si>
    <t>Herramientas de uso manual, neumáticas, hidráulicas o con un motor no eléctrico incorporado</t>
  </si>
  <si>
    <t>Aparatos de uso doméstico y sus partes y piezas</t>
  </si>
  <si>
    <t>Aparatos eléctricos de uso doméstico; refrigeradores y máquinas para secar ropa, no eléctricos</t>
  </si>
  <si>
    <t>Refrigeradores y congeladores de uso doméstico, eléctricos o no eléctricos</t>
  </si>
  <si>
    <t>Neveras para uso doméstico</t>
  </si>
  <si>
    <t>Ventiladores y campanas de ventilación o recirculación de uso doméstico</t>
  </si>
  <si>
    <t>Ventiladores eléctricos de uso doméstico</t>
  </si>
  <si>
    <t>Otros aparatos eléctricos para uso doméstico de pequeñas dimensiones (incluso aspiradoras, trituradoras de desperdicios de cocina, mezcladoras de alimentos, máquinas de afeitar, o esquilar, depiladores, secadores de pelo, planchas, cafeteras, tostadoras)</t>
  </si>
  <si>
    <t>Licuadoras domésticas</t>
  </si>
  <si>
    <t>Calentadores de agua instantáneos o de acumulación y calentadores de inmersión, aparatos eléctricos de calefacción de espacios y aparatos eléctricos de calefacción del suelo; hornos; cocinillas, planchas de cocina, calentadores eléctricos anulares, parrillas y asadores</t>
  </si>
  <si>
    <t>Hornos eléctricos domésticos</t>
  </si>
  <si>
    <t>Estufas –cocinas– eléctricas domésticas</t>
  </si>
  <si>
    <t>Cocinetas eléctricas</t>
  </si>
  <si>
    <t>Hornos microondas</t>
  </si>
  <si>
    <t>Otra maquinaria para usos especiales</t>
  </si>
  <si>
    <t>Fotocopiadoras, impresoras y máquinas de fax independientes</t>
  </si>
  <si>
    <t>Máquinas fotocopiadoras</t>
  </si>
  <si>
    <t>Calculadoras electrónicas y máquinas de bolsillo registradoras, máquinas reproductoras y visualizadoras de datos con función de cálculo</t>
  </si>
  <si>
    <t>Otras máquinas de oficina (incluso máquinas multicopistas, máquinas de imprimir direcciones, máquinas para contar monedas, afiladoras de lápices, perforadoras o engrapadoras)</t>
  </si>
  <si>
    <t>Tajalápices de mesa</t>
  </si>
  <si>
    <t>Mimeógrafos</t>
  </si>
  <si>
    <t>Engrapadoras para oficina</t>
  </si>
  <si>
    <t>Máquinas portátiles de procesamiento automático de datos que no pesen más de 10 kg, como computadores portátiles (laptop y notebook)</t>
  </si>
  <si>
    <t>Máquinas de procesamiento automático de datos, que contengan una caja y al menos una unidad central de proceso (CPU) y una unidad de entrada y de salida, esten combinados o no</t>
  </si>
  <si>
    <t>Dispositivos periféricos de entrada (teclado, palanca de mando (joysticks), ratón (mouse), etc.)</t>
  </si>
  <si>
    <t>Ratones (mouse para computadora)</t>
  </si>
  <si>
    <t>Teclado</t>
  </si>
  <si>
    <t>Escáneres (excepto la combinación de impresora, escáner, fotocopiadora y/o fax)</t>
  </si>
  <si>
    <t>Impresoras de inyección de tinta para máquinas de procesamiento de datos</t>
  </si>
  <si>
    <t>Impresoras láser para máquinas de procesamiento de datos</t>
  </si>
  <si>
    <t>Otras impresoras para máquinas procesadoras de datos</t>
  </si>
  <si>
    <t>Unidades que ejecutan dos o más de las siguientes funciones: imprimir, escanear, fotocopiar, enviar fax</t>
  </si>
  <si>
    <t>Impresora multifuncional</t>
  </si>
  <si>
    <t>Partes, piezas y accesorios para computadores</t>
  </si>
  <si>
    <t>Partes y accesorios para computadores y minicomputadores</t>
  </si>
  <si>
    <t>Teléfonos, incluyendo teléfonos para redes celulares o para otras redes inalámbricas, otros aparatos para la transmisión o recepción de voz, imágenes u otros datos, incluyendo aparatos para comunicación de redes alámbricas o inalámbricas (tanto en redes de áreas locales como en una red amplia)</t>
  </si>
  <si>
    <t>Teléfonos para redes celulares o para otras redes inalámbricas</t>
  </si>
  <si>
    <t>Otros teléfonos y aparatos para transmisión o recepción de voz, imágenes u otros datos, incluyendo aparatos para comunicación de redes cableadas o inalámbricas (como redes LAN o WAN)</t>
  </si>
  <si>
    <t>Conmutadores telefónicos</t>
  </si>
  <si>
    <t>Teléfonos-aparatos</t>
  </si>
  <si>
    <t>Videoproyectores</t>
  </si>
  <si>
    <t>Micrófonos y sus soportes; altavoces; auriculares, audífonos y conjuntos combinados de micrófono/altavoz; amplificadores eléctricos de audiofrecuencia; equipos eléctricos para amplificación de sonido</t>
  </si>
  <si>
    <t>Micrófonos</t>
  </si>
  <si>
    <t>Parlantes-altavoces</t>
  </si>
  <si>
    <t>Bafles</t>
  </si>
  <si>
    <t>Equipos de amplificación de sonido</t>
  </si>
  <si>
    <t>Audífonos distintos a los de uso médico</t>
  </si>
  <si>
    <t>Amplificadores de sonido</t>
  </si>
  <si>
    <t>Bases para micrófonos</t>
  </si>
  <si>
    <t>Balanzas de precisión; instrumentos para dibujar, medir, calcular longitudes, etc.</t>
  </si>
  <si>
    <t>Balanzas de precisión para laboratorios</t>
  </si>
  <si>
    <t>Balanzas de precisión n.c.p.</t>
  </si>
  <si>
    <t>Hidrómetros e instrumentos similares de flotación, termómetros, barómetros, higrómetros y sicómetros, instrumentos y aparatos para medir o verificar el flujo, nivel, presión u otras variables de líquidos o gases (excepto aquellas de navegación, hidrología o meteorología, medidores de suministro de gas o líquidos e instrumentos automáticos de regulación o control); además de instrumentos automáticos para regular o controlar análisis físicos o químicos; instrumentos para medir o verificar viscosidad, porosidad, expansión, tensión superficial y datos similares; también instrumentos y aparatos para medir o verificar cantidades de calor, sonido o luz)</t>
  </si>
  <si>
    <t>Hidrómetros e instrumentos de flotación similares, termómetros, pirómetros, barómetros, higrómetros y sicómetros</t>
  </si>
  <si>
    <t>Termómetros</t>
  </si>
  <si>
    <t>Pirómetros</t>
  </si>
  <si>
    <t>Higrómetros</t>
  </si>
  <si>
    <t>Instrumentos y aparatos para medir y verificar el flujo, nivel, presión u otras variables de líquidos o gases (excepto instrumentos y aparatos de navegación, hidrológicos o meteorológicos, medidores de suministros de gas o líquidos e instrumentos automáticos de regulación o control)</t>
  </si>
  <si>
    <t>Manómetros</t>
  </si>
  <si>
    <t>Instrumentos y aparatos para análisis físico o químico, para medir o verificar viscosidad, porosidad, expansión, tensión superficial y datos similares o para medir o verificar cantidades de calor, sonido o luz</t>
  </si>
  <si>
    <t>Instrumentos n.c.p. científicos y de laboratorio</t>
  </si>
  <si>
    <t>Sillas metálicas fijas para oficina</t>
  </si>
  <si>
    <t>Sillas metálicas giratorias</t>
  </si>
  <si>
    <t>Sillas metálicas para escuelas</t>
  </si>
  <si>
    <t>Sillas-pupitre metálicas</t>
  </si>
  <si>
    <t>Asientos con armazón de madera o de otros materiales vegetales</t>
  </si>
  <si>
    <t>Sillas de madera para oficina</t>
  </si>
  <si>
    <t>Sillas giratorias de madera</t>
  </si>
  <si>
    <t>Sillas - pupitre de madera</t>
  </si>
  <si>
    <t>Muebles, del tipo utilizado en oficinas</t>
  </si>
  <si>
    <t>Muebles de metal, del tipo utilizado en oficinas</t>
  </si>
  <si>
    <t>Escritorios metálicos</t>
  </si>
  <si>
    <t>Mesas metálicas para oficina</t>
  </si>
  <si>
    <t>Bibliotecas metálicas</t>
  </si>
  <si>
    <t>Archivadores metálicos</t>
  </si>
  <si>
    <t>Divisiones, módulos metálicos para oficina y usos análogos</t>
  </si>
  <si>
    <t>Muebles de madera, del tipo utilizado en oficinas</t>
  </si>
  <si>
    <t>Escritorios de madera</t>
  </si>
  <si>
    <t>Mesas de madera para oficina</t>
  </si>
  <si>
    <t>Archivadores de madera</t>
  </si>
  <si>
    <t>Bibliotecas de madera</t>
  </si>
  <si>
    <t>Vitrinas de madera para oficina</t>
  </si>
  <si>
    <t>Muebles modulares de madera para oficina</t>
  </si>
  <si>
    <t>Papeleras de madera para oficina</t>
  </si>
  <si>
    <t>Escritorios de mimbre, bambú o similares</t>
  </si>
  <si>
    <t>Otros muebles n.c.p.</t>
  </si>
  <si>
    <t>Pupitres de madera sencillos</t>
  </si>
  <si>
    <t>Pupitres de madera dobles</t>
  </si>
  <si>
    <t>Mesas de madera para dibujo</t>
  </si>
  <si>
    <t>Estantes de madera</t>
  </si>
  <si>
    <t>Mesas metálicas para escuelas</t>
  </si>
  <si>
    <t>Pupitres individuales metálicos</t>
  </si>
  <si>
    <t>Pupitres dobles metálicos</t>
  </si>
  <si>
    <t>Mesas metálicas para laboratorio</t>
  </si>
  <si>
    <t>Tableros de madera para escuelas</t>
  </si>
  <si>
    <t>Papelógrafos de madera</t>
  </si>
  <si>
    <t>Guitarras</t>
  </si>
  <si>
    <t>Instrumentos musicales de viento (incluso órganos de tubos, acordeones e instrumentos metálicos de viento)</t>
  </si>
  <si>
    <t>Instrumentos de viento n.c.p.</t>
  </si>
  <si>
    <t>Otros artículos y equipo para deportes o juegos al aire libre</t>
  </si>
  <si>
    <t>Balones de caucho (baloncesto, voleibol)</t>
  </si>
  <si>
    <t>Balones de fútbol</t>
  </si>
  <si>
    <t>Elementos n.c.p. para juegos deportivos</t>
  </si>
  <si>
    <t>Animales vivos</t>
  </si>
  <si>
    <t>Ganado ovino</t>
  </si>
  <si>
    <t>Ganado caprino</t>
  </si>
  <si>
    <t>Ganado porcino</t>
  </si>
  <si>
    <t>Aves de corral</t>
  </si>
  <si>
    <t>Pollos y gallinas</t>
  </si>
  <si>
    <t>Pollos</t>
  </si>
  <si>
    <t>Gallinas</t>
  </si>
  <si>
    <t>Otros animales vivos</t>
  </si>
  <si>
    <t>Conejos</t>
  </si>
  <si>
    <t>Bovinos vivos</t>
  </si>
  <si>
    <t>Ganado bovino</t>
  </si>
  <si>
    <t>Otros animales bovinos</t>
  </si>
  <si>
    <t>Abejas</t>
  </si>
  <si>
    <t>Frutas tropicales y subtropicales</t>
  </si>
  <si>
    <t>Aguacates</t>
  </si>
  <si>
    <t>Otras frutas tropicales y subtropicales n.c.p.</t>
  </si>
  <si>
    <t>Frutas cítricas</t>
  </si>
  <si>
    <t>Limones y limas</t>
  </si>
  <si>
    <t>Limón</t>
  </si>
  <si>
    <t>Naranjas</t>
  </si>
  <si>
    <t>Naranja</t>
  </si>
  <si>
    <t>Mandarinas, tangerinas y clementinas</t>
  </si>
  <si>
    <t>Mandarina</t>
  </si>
  <si>
    <t>Otras frutas cítricas n.c.p.</t>
  </si>
  <si>
    <t>Plantas vivas; flores y capullos de flores; semillas de flores</t>
  </si>
  <si>
    <t>Plantas vivas, bulbos, tubérculos y raíces, esquejes e injertos y micelios</t>
  </si>
  <si>
    <t>Árboles maderables</t>
  </si>
  <si>
    <t>Otras plantas vivas n.c.p.</t>
  </si>
  <si>
    <t>Otros arboles</t>
  </si>
  <si>
    <t>Paquetes de sistemas de software</t>
  </si>
  <si>
    <t>Paquetes de sistemas operativos</t>
  </si>
  <si>
    <t>Paquetes de aplicaciones para software</t>
  </si>
  <si>
    <t>Paquetes de software de otras aplicaciones</t>
  </si>
  <si>
    <t>Sostenimiento de semovientes y proyectos pedagógicos productivos</t>
  </si>
  <si>
    <t>Servicios de apoyo y de operación para la agricultura, la caza, la silvicultura y la pesca</t>
  </si>
  <si>
    <t>Servicios de apoyo y de operación para la producción de cultivos</t>
  </si>
  <si>
    <t>Otros servicios de apoyo a la producción de cultivos</t>
  </si>
  <si>
    <t>Servicios de cría de animales</t>
  </si>
  <si>
    <t>Otros servicios de cría de animales</t>
  </si>
  <si>
    <t>Dotación institucional de material y medios pedagógicos para el aprendizaje ( textos, libros, material didactico, guías).</t>
  </si>
  <si>
    <t>Diccionarios, enciclopedias, atlas y otros libros de mapas o gráficos; fascículos o entrega por series de estos títulos, impresos</t>
  </si>
  <si>
    <t>Libros de mapas y láminas didácticas, impresas</t>
  </si>
  <si>
    <t>Mapas murales, planos topográficos, publicados en forma de libros o folletos impresos</t>
  </si>
  <si>
    <t>Otros libros impresos</t>
  </si>
  <si>
    <t>Libros impresos para profesionales, técnicos y académicos</t>
  </si>
  <si>
    <t>Libros científicos y técnicos, impresos</t>
  </si>
  <si>
    <t>Libros impresos para niños</t>
  </si>
  <si>
    <t>Libros animados impresos</t>
  </si>
  <si>
    <t>Libros (cuadernos) para dibujar y colorear, impresos</t>
  </si>
  <si>
    <t>Otros libros impresos n.c.p.</t>
  </si>
  <si>
    <t>Libros de arte y literatura, impresos</t>
  </si>
  <si>
    <t>Libros religiosos impresos</t>
  </si>
  <si>
    <t>Libros temáticos diversos, impresos</t>
  </si>
  <si>
    <t>Libros publicados en fascículos, folletos, hojas sueltas e impresos similares</t>
  </si>
  <si>
    <t>Guías</t>
  </si>
  <si>
    <t>Impresos y Publicaciones</t>
  </si>
  <si>
    <t>Material de publicidad comercial, catálogos comerciales y artículos similares</t>
  </si>
  <si>
    <t>Carteles litografiados –afiches–</t>
  </si>
  <si>
    <t>Carteles y avisos</t>
  </si>
  <si>
    <t>Catálogos, folletos y otras impresiones publicitarias</t>
  </si>
  <si>
    <t>Otros impresos n.c.p.</t>
  </si>
  <si>
    <t>Manuales de convivencia</t>
  </si>
  <si>
    <t>Elaboración y caligrafía de diplomas</t>
  </si>
  <si>
    <t>Fotocopias</t>
  </si>
  <si>
    <t>Papelería y útiles de escritorio</t>
  </si>
  <si>
    <t>Papel de periódico, papeles fabricados a mano y otros papeles y cartones en rollos o en hojas, sin revestir, del tipo utilizado para usos gráficos, para tarjetas y cintas para perforar</t>
  </si>
  <si>
    <t>Otros papeles y cartones sin revestir del tipo utilizado para escribir, imprimir u otros usos gráficos, para tarjetas y cintas para perforar, en rollos o en hojas cuadradas o rectangulares</t>
  </si>
  <si>
    <t>Papel bond</t>
  </si>
  <si>
    <t>Papel offset</t>
  </si>
  <si>
    <t>Papeles n.c.p.</t>
  </si>
  <si>
    <t>Otros productos plásticos</t>
  </si>
  <si>
    <t>Artículos de materiales plásticos n.c.p.</t>
  </si>
  <si>
    <t>Cartuchos plásticos para impresora de computador</t>
  </si>
  <si>
    <t>Otros artículos manufacturados n.c.p.</t>
  </si>
  <si>
    <t>Marcadores de fieltro y similares</t>
  </si>
  <si>
    <t>Rapidógrafos y similares</t>
  </si>
  <si>
    <t>Lápices</t>
  </si>
  <si>
    <t>Lápices de colores</t>
  </si>
  <si>
    <t>Minas para lápices</t>
  </si>
  <si>
    <t>Minas para lapicero</t>
  </si>
  <si>
    <t>Minas para bolígrafo</t>
  </si>
  <si>
    <t>Partes y accesorios para bolígrafo, estilógrafos y similares</t>
  </si>
  <si>
    <t>Puntas para bolígrafo-esferas</t>
  </si>
  <si>
    <t>Minas de colores para lápices</t>
  </si>
  <si>
    <t>Tiza</t>
  </si>
  <si>
    <t>Crayones</t>
  </si>
  <si>
    <t>Lápiz crudo</t>
  </si>
  <si>
    <t>Puntas y micropuntas especiales para bolígrafos, marcadores y similares</t>
  </si>
  <si>
    <t>Repuestos de tinta para estilógrafos</t>
  </si>
  <si>
    <t>Sellos para fechar, lacrar y numerar o sellos análogos, manuales; componedores manuales y juegos manuales de impresión que los incluyen; cintas para máquinas de escribir y cintas análogas, preparadas para producir impresiones; tampones</t>
  </si>
  <si>
    <t>Sellos de caucho</t>
  </si>
  <si>
    <t>Sellos metálicos</t>
  </si>
  <si>
    <t>Cintas para máquinas de escribir y análogos</t>
  </si>
  <si>
    <t>Cintas para impresora</t>
  </si>
  <si>
    <t>Fechadores y numeradores</t>
  </si>
  <si>
    <t>Casetes y cintas para impresoras de computadoras</t>
  </si>
  <si>
    <t>Elementos de Aseo y Cafetería</t>
  </si>
  <si>
    <t>Jabón; productos orgánicos tensoactivos y preparados para usar como jabón; papel, guata, fieltro y materiales textiles no tejidos, impregnados, revestidos, o recubiertos con jabón o detergente</t>
  </si>
  <si>
    <t>Jabones en pasta para lavar</t>
  </si>
  <si>
    <t>Jabones en polvo para lavar</t>
  </si>
  <si>
    <t>Jabones líquidos para lavar</t>
  </si>
  <si>
    <t>Jabones industriales</t>
  </si>
  <si>
    <t>Detergentes y preparados para lavar</t>
  </si>
  <si>
    <t>Detergentes en polvo</t>
  </si>
  <si>
    <t>Detergentes líquidos</t>
  </si>
  <si>
    <t>Detergentes sólidos</t>
  </si>
  <si>
    <t>Preparaciones para limpiar vidrios</t>
  </si>
  <si>
    <t>Preparaciones para limpieza de equipos de oficina</t>
  </si>
  <si>
    <t>Preparados para perfumar o desodorizar ambientes</t>
  </si>
  <si>
    <t>Purificadores sólidos de ambiente</t>
  </si>
  <si>
    <t>Purificadores líquidos de ambiente</t>
  </si>
  <si>
    <t>Ceras artificiales y ceras preparadas (excepto las obtenidas del petróleo y minerales bituminosos)</t>
  </si>
  <si>
    <t>Ceras artificiales</t>
  </si>
  <si>
    <t>Ceras para pisos</t>
  </si>
  <si>
    <t>Material eléctrico y de ferretería</t>
  </si>
  <si>
    <t>Material de Fontanería</t>
  </si>
  <si>
    <t>Tubos, caños, mangueras y sus accesorios (codos, juntas, racores, etc.) de plástico, incluso reforzado</t>
  </si>
  <si>
    <t>Tuberías de polivinilo</t>
  </si>
  <si>
    <t>Tuberías de polietileno</t>
  </si>
  <si>
    <t>Accesorios de material plástico para tuberías</t>
  </si>
  <si>
    <t>Tripas plásticas para embutidos</t>
  </si>
  <si>
    <t>Mangueras de material plástico</t>
  </si>
  <si>
    <t>Acoples y boquillas de plástico para mangueras</t>
  </si>
  <si>
    <t>Tubo rígido de material plástico</t>
  </si>
  <si>
    <t>Accesorios de polivinilo para tubería y demás materiales plásticos</t>
  </si>
  <si>
    <t>Accesorios de plástico para fontanería</t>
  </si>
  <si>
    <t>Servicios especiales de construcción</t>
  </si>
  <si>
    <t>Mantenimiento de Infraestructura Educativa</t>
  </si>
  <si>
    <t>Servicios de techado e impermeabilización de techos</t>
  </si>
  <si>
    <t>Servicios de albañilería</t>
  </si>
  <si>
    <t>Servicios de instalaciones</t>
  </si>
  <si>
    <t>Servicios de instalación eléctrica</t>
  </si>
  <si>
    <t>Servicios de instalación de cables y otros dispositivos eléctricos</t>
  </si>
  <si>
    <t>Otros servicios de instalaciones eléctricas</t>
  </si>
  <si>
    <t>Servicios de fontanería y de construcción de drenajes</t>
  </si>
  <si>
    <t>Servicios de fontanería y plomería</t>
  </si>
  <si>
    <t>Servicios de instalación de calefacción, ventilación y aire acondicionado</t>
  </si>
  <si>
    <t>Servicios de instalación de ventilación y aire acondicionado</t>
  </si>
  <si>
    <t>Otros servicios de instalación</t>
  </si>
  <si>
    <t>Otros servicios de instalación n.c.p.</t>
  </si>
  <si>
    <t>Servicios de terminación y acabado de edificios</t>
  </si>
  <si>
    <t>Servicios de instalación de vidrios y ventanas</t>
  </si>
  <si>
    <t>Servicios de estuco y enyesado</t>
  </si>
  <si>
    <t>Servicios de pintura</t>
  </si>
  <si>
    <t>Servicios de instalación de azulejos y baldosas</t>
  </si>
  <si>
    <t>Servicios de carpintería de madera y carpintería metálica</t>
  </si>
  <si>
    <t>Servicios de construcción de cercas y rejas</t>
  </si>
  <si>
    <t>Otros servicios de terminación y acabado de edificios</t>
  </si>
  <si>
    <t>Otros servicios de alojamiento</t>
  </si>
  <si>
    <t>Servicios de alojamiento en habitaciones o unidades para estudiantes, en residencias estudiantiles</t>
  </si>
  <si>
    <t>Todos los demás servicios de alojamiento en habitaciones o unidades</t>
  </si>
  <si>
    <t>Servicios de suministro de comidas</t>
  </si>
  <si>
    <t>Servicios de suministro de comidas a la mesa</t>
  </si>
  <si>
    <t>Servicios de suministro de comidas a la mesa, en restaurantes</t>
  </si>
  <si>
    <t>Servicios de suministro de comidas a la mesa, en cafeterías</t>
  </si>
  <si>
    <t>Servicios de suministro de comidas en establecimientos de autoservicio</t>
  </si>
  <si>
    <t>Servicios de transporte local y turístico de pasajeros</t>
  </si>
  <si>
    <t>Servicios de transporte terrestre local regular de pasajeros</t>
  </si>
  <si>
    <t>Servicios de transporte terrestre especial local de pasajeros</t>
  </si>
  <si>
    <t>Otros servicios de transporte terrestre local de pasajeros n.c.p.</t>
  </si>
  <si>
    <t>Servicios de transporte de pasajeros, diferente del transporte local y turístico de pasajeros</t>
  </si>
  <si>
    <t>Servicios de transporte terrestre de pasajeros, diferente del transporte local y turístico de pasajeros</t>
  </si>
  <si>
    <t>Servicios postales y de mensajería</t>
  </si>
  <si>
    <t>Servicios de mensajería</t>
  </si>
  <si>
    <t>Servicios locales de mensajería nacional</t>
  </si>
  <si>
    <t>Servicios locales de entrega</t>
  </si>
  <si>
    <t>Servicios de distribución de electricidad, y servicios de distribución de gas</t>
  </si>
  <si>
    <t>Servicio de transmisión y distribución de electricidad (por cuenta propia)</t>
  </si>
  <si>
    <t>Servicios de distribución de electricidad (por cuenta propia)</t>
  </si>
  <si>
    <t>Servicios de distribución de gas por tuberías (por cuenta propia)</t>
  </si>
  <si>
    <t>Servicios de distribución de agua (por cuenta propia)</t>
  </si>
  <si>
    <t>Servicios de distribución de agua por tuberías (excepto vapor y agua caliente), por cuenta propia</t>
  </si>
  <si>
    <t>Servicios financieros (excepto los servicios de la banca de inversión, servicios de seguros y servicios de pensiones)</t>
  </si>
  <si>
    <t>Otros servicios financieros (excepto los servicios de la banca de inversión, de seguros y de pensiones)</t>
  </si>
  <si>
    <t>Servicios de seguros y pensiones (excepto los servicios de reaseguro y de seguridad social de afiliación obligatoria)</t>
  </si>
  <si>
    <t>Servicios de seguros sociales de protección de otros riesgos sociales (excepto los servicios de seguridad social de afiliación obligatoria)</t>
  </si>
  <si>
    <t>Servicios de seguros sociales de riesgos laborales</t>
  </si>
  <si>
    <t>Otros servicios de seguros distintos a los seguros de vida (excepto los servicios de reaseguro)</t>
  </si>
  <si>
    <t>Servicios inmobiliarios relativos a bienes inmuebles propios o arrendados</t>
  </si>
  <si>
    <t>Servicios de alquiler o arrendamiento con o sin opción de compra, relativos a bienes inmuebles propios o arrendados</t>
  </si>
  <si>
    <t>Servicios de alquiler o arrendamiento con o sin opción de compra, relativos a bienes inmuebles no residenciales (diferentes a vivienda), propios o arrendados</t>
  </si>
  <si>
    <t>Servicios de arrendamiento o alquiler de maquinaria y equipo sin operario</t>
  </si>
  <si>
    <t>Servicios de arrendamiento sin opción de compra de maquinaria y equipo sin operario</t>
  </si>
  <si>
    <t>Servicios de arrendamiento sin opción de compra de maquinaria y equipo de oficina sin operario (excepto computadoras)</t>
  </si>
  <si>
    <t>Servicios de arrendamiento sin opción de compra de computadores sin operario</t>
  </si>
  <si>
    <t>Servicios de arrendamiento sin opción de compra de equipos de telecomunicaciones sin operario</t>
  </si>
  <si>
    <t>Servicios de arrendamiento sin opción de compra de maquinaria y equipo sin operario n.c.p.</t>
  </si>
  <si>
    <t>Servicios de arrendamiento sin opción de compra de otros bienes</t>
  </si>
  <si>
    <t>Servicios de arrendamiento sin opción de compra de muebles y otros aparatos domésticos</t>
  </si>
  <si>
    <t>SERVICIOS JURÍDICOS Y CONTABLES</t>
  </si>
  <si>
    <t>Servicios jurídicos</t>
  </si>
  <si>
    <t>Otros servicios jurídicos</t>
  </si>
  <si>
    <t>Otros servicios jurídicos n.c.p.</t>
  </si>
  <si>
    <t>Servicios de contabilidad, auditoría y teneduría de libros</t>
  </si>
  <si>
    <t>Servicios de contabilidad y teneduría de libros</t>
  </si>
  <si>
    <t>Otros servicios profesionales, técnicos y empresariales n.c.p.</t>
  </si>
  <si>
    <t>Servicios de telefonía y otros servicios de telecomunicaciones</t>
  </si>
  <si>
    <t>Servicios de telefonía fija (acceso)</t>
  </si>
  <si>
    <t>Servicios de telecomunicaciones móviles</t>
  </si>
  <si>
    <t>Servicios móviles de datos, excepto los servicios de texto</t>
  </si>
  <si>
    <t>Servicios de telecomunicaciones vía Internet</t>
  </si>
  <si>
    <t>Servicios de transmisión, programación y distribución de programas</t>
  </si>
  <si>
    <t>Servicios de transmisión de programas de radio y televisión</t>
  </si>
  <si>
    <t>Servicios de transmisión de programas de televisión</t>
  </si>
  <si>
    <t>SERVICIOS DE MANTENIMIENTO, REPARACIÓN E INSTALACIÓN (EXCEPTO SERVICIOS DE CONSTRUCCIÓN)</t>
  </si>
  <si>
    <t>Servicios de mantenimiento y reparación de productos metálicos elaborados, maquinaria y equipo</t>
  </si>
  <si>
    <t>Servicio de mantenimiento y reparación de equipo de oficina y contabilidad, (excepto computadores y equipos periféricos)</t>
  </si>
  <si>
    <t>Servicios de mantenimiento y reparación de computadores y equipos periféricos</t>
  </si>
  <si>
    <t>Servicios de mantenimiento y reparación de otra maquinaria y otro equipo</t>
  </si>
  <si>
    <t>Servicios de mantenimiento y reparación de equipos y aparatos de telecomunicaciones</t>
  </si>
  <si>
    <t>Servicios de mantenimiento y reparación de equipos y aparatos de telecomunicaciones n.c.p.</t>
  </si>
  <si>
    <t>Servicios de mantenimiento y reparación de otros equipos n.c.p.</t>
  </si>
  <si>
    <t>Servicio de mantenimiento y reparación de otros equipos n.c.p.</t>
  </si>
  <si>
    <t>Servicios de reparación de otros bienes</t>
  </si>
  <si>
    <t>Restauración y reparación de muebles</t>
  </si>
  <si>
    <t>Servicios de mantenimiento y reparación de otros bienes n.c.p.</t>
  </si>
  <si>
    <t>Servicio de reparación de instrumentos musicales</t>
  </si>
  <si>
    <t>SERVICIOS PARA LA COMUNIDAD, SOCIALES Y PERSONALES</t>
  </si>
  <si>
    <t>Otros tipos de educación y servicios de apoyo educativo</t>
  </si>
  <si>
    <t>Otros servicios de la educación y la formación</t>
  </si>
  <si>
    <t>Servicios de educación artística y cultural</t>
  </si>
  <si>
    <t>Servicios de educación deportiva y de recreación</t>
  </si>
  <si>
    <t>Otros tipos de servicios educativos y de formación, n.c.p.</t>
  </si>
  <si>
    <t>Servicios de apoyo educativo</t>
  </si>
  <si>
    <t>Servicios deportivos y recreativos</t>
  </si>
  <si>
    <t>Otros servicios deportivos y recreativos</t>
  </si>
  <si>
    <t>2.1.2.02.01.003.01</t>
  </si>
  <si>
    <t>2.1.2.02.01.003.02</t>
  </si>
  <si>
    <t>2.1.2.02.01.003.03</t>
  </si>
  <si>
    <t>2.1.2.02.01.003.04</t>
  </si>
  <si>
    <t>2.1.2.02.01.003.05</t>
  </si>
  <si>
    <t>PRUEBA INGRESOS VS GASTOS</t>
  </si>
  <si>
    <t>FTE INGRESOS</t>
  </si>
  <si>
    <t>VR.INGRESOS</t>
  </si>
  <si>
    <t>VR.GASTOS</t>
  </si>
  <si>
    <t>DIFERENCIA</t>
  </si>
  <si>
    <t xml:space="preserve">TOTAL PPTO </t>
  </si>
  <si>
    <t>SIFSE</t>
  </si>
  <si>
    <t>7. 16. 22</t>
  </si>
  <si>
    <t>PRUEBA</t>
  </si>
  <si>
    <t>SUMA ITEM</t>
  </si>
  <si>
    <t>TOTAL</t>
  </si>
  <si>
    <t>otros (mencionarlos)</t>
  </si>
  <si>
    <t>ingresos según ppto</t>
  </si>
  <si>
    <t>gastos</t>
  </si>
  <si>
    <t>diferencia</t>
  </si>
  <si>
    <t>DESCRIPCION</t>
  </si>
  <si>
    <t>APROPIACION INICIAL</t>
  </si>
  <si>
    <t>MESES</t>
  </si>
  <si>
    <t>TOTAL PROYECTADO</t>
  </si>
  <si>
    <t>TOTAL  POR EJECUTAR</t>
  </si>
  <si>
    <t>ENERO</t>
  </si>
  <si>
    <t>FEBRERO</t>
  </si>
  <si>
    <t>MARZO</t>
  </si>
  <si>
    <t>ABRIL</t>
  </si>
  <si>
    <t>MAYO</t>
  </si>
  <si>
    <t>JUNIO</t>
  </si>
  <si>
    <t>JULIO</t>
  </si>
  <si>
    <t>AGOSTO</t>
  </si>
  <si>
    <t>SEPTIEMBRE</t>
  </si>
  <si>
    <t>OCTUBRE</t>
  </si>
  <si>
    <t>NOVIEMBRE</t>
  </si>
  <si>
    <t>DICIEMBRE</t>
  </si>
  <si>
    <t>RECOMENDACIONES:</t>
  </si>
  <si>
    <t>TODO LO QUE TIENE COLOR, TIENE FORMULAS.</t>
  </si>
  <si>
    <t>1.1.02.06.005</t>
  </si>
  <si>
    <t xml:space="preserve">A entidades territoriales distintas de participaciones y compensaciones </t>
  </si>
  <si>
    <t>RECUERDEN QUE SE DEBE PROYECTAR CADA MES EL INGRESO</t>
  </si>
  <si>
    <t xml:space="preserve">Y EL EGRESO, PERO NO PUEDE HABER MAS EGRESOS EN UN MES </t>
  </si>
  <si>
    <t>QUE EL SALDO QUE SE TENGA DISPONIBLE, ES DECIR, EN EL ULTIMO</t>
  </si>
  <si>
    <t>RENGLON, NO PUEDE HABER SALDOS NEGATIVOS.</t>
  </si>
  <si>
    <t>TOTAL INGRESOS</t>
  </si>
  <si>
    <t>TOTAL EGRESOS</t>
  </si>
  <si>
    <t>SALDO DISPONIBLE</t>
  </si>
  <si>
    <t>PUEDEN QUEDAR SALDOS NEGATIVOS</t>
  </si>
  <si>
    <t>RECTOR</t>
  </si>
  <si>
    <t xml:space="preserve">FIRMAS CONSEJO DIRECTIVO </t>
  </si>
  <si>
    <t>2.1.2.01.01.003.02.06</t>
  </si>
  <si>
    <t>Otras maquinarias para usos generales y sus piezas</t>
  </si>
  <si>
    <t>Ganado Lechero</t>
  </si>
  <si>
    <t>Arboles,cultivos y plantas que general productos en forma repetida</t>
  </si>
  <si>
    <t>Arboles frutales</t>
  </si>
  <si>
    <t>Otros arboles,cultivos y plantas que generan productos en forma repetida</t>
  </si>
  <si>
    <t>Paquetes de Software</t>
  </si>
  <si>
    <t>7.  Que, le corresponde al Rector de la Institucion expedir el acto Administrativo de la liquidacion del documento presupuestal aprobado por el Consejo directivo, conforme a los articulos 54 de la Ley 38 de 1989, Articulo 31 de la ley 179 de 1994, compilados en el articulo 67 del Decreto 111 de 1996 (Estatuto Organico de presupuesto).</t>
  </si>
  <si>
    <t>RESUELVE:</t>
  </si>
  <si>
    <t>NIT COLEGIO</t>
  </si>
  <si>
    <t>MUNICIPIO - DEPARTAMENTO</t>
  </si>
  <si>
    <t>PAGADOR</t>
  </si>
  <si>
    <t>DIRECCION COLEGIO</t>
  </si>
  <si>
    <t>TELEFONO</t>
  </si>
  <si>
    <t>E-MAIL</t>
  </si>
  <si>
    <t>ACUERDO DE APROBACION PRESUPUESTO</t>
  </si>
  <si>
    <t>FECHA APROBACION PREUPUESTO</t>
  </si>
  <si>
    <t>RESOLUCION DE LIQUIDACION DE PRESUPUESTO</t>
  </si>
  <si>
    <t>FECHA RES. LIQUIDACION DE PRESUPUESTO</t>
  </si>
  <si>
    <t>VIGENCIA ACTUAL</t>
  </si>
  <si>
    <t>MUNICIPIO</t>
  </si>
  <si>
    <t>RECURSOS OPERACIONALES:  Certificados y constancias, venta de productos y arrendamientos.</t>
  </si>
  <si>
    <t>GRATUIDAD - SGP : Giro del MEN</t>
  </si>
  <si>
    <t>OTRAS TRANSFERENCIASFERENCIAS : Dineros que giren las alcaldias para algun programa especifico durante la vigencia 2022</t>
  </si>
  <si>
    <t>CICLO COMPLEMENTARIO:Escuelas Normales Unicamente</t>
  </si>
  <si>
    <t>Elementos cuyo valor unitario vale menos de medio salario mínimo</t>
  </si>
  <si>
    <t>CODIGO SECOP II</t>
  </si>
  <si>
    <t>40101701 72101511 40152001</t>
  </si>
  <si>
    <t>52201548 52201512 52201520 52202009 52202010 39131709 39131711 73152108 56101710</t>
  </si>
  <si>
    <t xml:space="preserve">56101504 56121506 56101530 56112102 </t>
  </si>
  <si>
    <t>44103100 44111500 44122000 44121700 44122000 44122100 60102301</t>
  </si>
  <si>
    <t>44103100 44111500 44122000 44121700 44122000 44122100</t>
  </si>
  <si>
    <t>47131500 47132000 47132000 82121500 20202900 52152000 52152100 50201500 48102000</t>
  </si>
  <si>
    <t>43211711 52201512 45112003 56101702 43212105 72153609 23242114 43211507  432111600</t>
  </si>
  <si>
    <t>60102006 49101701 49101704 20112028 60102004 82121507 82122001 60102009 60102002 82101505 20112011 60102002 80141630</t>
  </si>
  <si>
    <t>72122000 95122000 72101507</t>
  </si>
  <si>
    <t>84131514  93151501</t>
  </si>
  <si>
    <t>81112200 81112300 72101511</t>
  </si>
  <si>
    <t>10171500  10121500  42142600  42121600</t>
  </si>
  <si>
    <t>49101608  60131505</t>
  </si>
  <si>
    <t>(Por medio del cual se aprueba el Presupuesto General de Ingresos y Gastos y Plan Anual de Adquisiciones de la vigencia 2024)</t>
  </si>
  <si>
    <r>
      <rPr>
        <b/>
        <sz val="8"/>
        <rFont val="Arial"/>
        <family val="2"/>
      </rPr>
      <t>ARTICULO 10°.  VIGENCIA.</t>
    </r>
    <r>
      <rPr>
        <sz val="8"/>
        <rFont val="Arial"/>
        <family val="2"/>
      </rPr>
      <t xml:space="preserve">  El presente Acuerdo rige a partir del 01 de Enero de 2024</t>
    </r>
  </si>
  <si>
    <t>ENERO A DICIEMBRE DE 2024</t>
  </si>
  <si>
    <t>PAC   PROYECTADO PARA LA VIGENCIA 2024</t>
  </si>
  <si>
    <t>(Por medio del cual se liquida el Presupuesto General de Ingresos y Gastos y Plan Anual de Adquisiciones de la vigencia 2024)</t>
  </si>
  <si>
    <r>
      <rPr>
        <b/>
        <sz val="8"/>
        <rFont val="Arial"/>
        <family val="2"/>
      </rPr>
      <t>ARTICULO 10°.  VIGENCIA.</t>
    </r>
    <r>
      <rPr>
        <sz val="8"/>
        <rFont val="Arial"/>
        <family val="2"/>
      </rPr>
      <t xml:space="preserve">  La presente resolución rige a partir del 01 de Enero de 2024</t>
    </r>
  </si>
  <si>
    <t>ANEXO 1 AL PRESUPUESTO GENERAL DE LA VIGENCIA 2024</t>
  </si>
  <si>
    <t xml:space="preserve">COLEGIO LUIS CARLOS GALÁN SARMIENTO </t>
  </si>
  <si>
    <t>NIT.804008281-6</t>
  </si>
  <si>
    <t>SUAITA - SANTANDER</t>
  </si>
  <si>
    <t>JAIME IVÁN OSORIO PEREIRA</t>
  </si>
  <si>
    <t>XIOMARA GALEANO CAMACHO</t>
  </si>
  <si>
    <t>CORREGIMIENTO VADO REAL SUAITA</t>
  </si>
  <si>
    <t>colgalanvadorealsuaita@gmail.com</t>
  </si>
  <si>
    <t>ACUERDO No. 06</t>
  </si>
  <si>
    <t>Octubre 30 de 2023</t>
  </si>
  <si>
    <t>RESOLUCION 03</t>
  </si>
  <si>
    <t>Noviembre 24 de 2023</t>
  </si>
  <si>
    <t>ACUERDO N° 06 DEL 30 DE OCTUBRE DE 2023</t>
  </si>
  <si>
    <r>
      <rPr>
        <b/>
        <sz val="8"/>
        <rFont val="Arial"/>
        <family val="2"/>
      </rPr>
      <t>ARTICULO 2°.</t>
    </r>
    <r>
      <rPr>
        <sz val="8"/>
        <rFont val="Arial"/>
        <family val="2"/>
      </rPr>
      <t xml:space="preserve">  Aprobar el presupuesto de ingresos para la vigencia fiscal del 1° de Enero al 31 de Diciembre de 2024, en la suma de SESENTA Y OCHO MILLONES DE PESOS MDA CTE - ($68.000.000,00), así:</t>
    </r>
  </si>
  <si>
    <r>
      <rPr>
        <b/>
        <sz val="8"/>
        <rFont val="Arial"/>
        <family val="2"/>
      </rPr>
      <t>ARTICULO 4°.</t>
    </r>
    <r>
      <rPr>
        <sz val="8"/>
        <rFont val="Arial"/>
        <family val="2"/>
      </rPr>
      <t xml:space="preserve">  Aprobar el presupuesto de gastos para la vigencia fiscal del 1° de Enero al 31 de Diciembre de 2024, en la suma de SESENTA Y OCHO MILLONES DE PESOS MDA CTE - ($68.000.000,00), así:</t>
    </r>
  </si>
  <si>
    <r>
      <rPr>
        <b/>
        <sz val="8"/>
        <rFont val="Arial"/>
        <family val="2"/>
      </rPr>
      <t>ARTICULO 6°.</t>
    </r>
    <r>
      <rPr>
        <sz val="8"/>
        <rFont val="Arial"/>
        <family val="2"/>
      </rPr>
      <t xml:space="preserve"> Aprobar el Plan Anual de Adquisiciones para la vigencia fiscal del 1° de Enero al 31 de Diciembre de 2024, en la suma de SESENTA Y OCHO MILLONES DE PESOS MDA CTE -  ($68.000.000,00), según formato Anexo No. 1. El cual puede modificarse por acta aprobada entre el rector y el funcionario que ejerce las funciones de pagaduria, en sus auxiliares segun CCPET. siempre y cuando no afecte los rubros aprobados en el presente acuerdo.</t>
    </r>
  </si>
  <si>
    <t>En constancia firman los miembros del Consejo Directivo, a los 30 días del mes de Octubre de 2023</t>
  </si>
  <si>
    <t>UNIDAD</t>
  </si>
  <si>
    <t>MEZCLADOR DE SONIDO PARA POTENCIAR SONIDO EXISTENTE</t>
  </si>
  <si>
    <t>ESCRITORIO PARA OFICINA DE SECRETARÍA</t>
  </si>
  <si>
    <t>SERVICIO DE ARRENDAMIENTO DE PLATAFORMA DE NOTAS, MATRÍCULAS Y BOLETINES</t>
  </si>
  <si>
    <t>CONTRATO</t>
  </si>
  <si>
    <t>PRESTACIÓN DE SERVICIOS CONTABLES</t>
  </si>
  <si>
    <t>MENSUALIDADES</t>
  </si>
  <si>
    <t>SERVICIO BÁSICO DE INTERNET</t>
  </si>
  <si>
    <t>ADQUISICIÓN DE ELEMENTOS DE ASEO Y LIMPIEZA PARA TODAS LAS SEDES</t>
  </si>
  <si>
    <t>ADQUISICIÓN DE MATERIALES ELÉCTRICOS, HIDROSANITARIOS Y DE FERRETERÍA</t>
  </si>
  <si>
    <t>ADQUISICIÓN DE ELEMENTOS DE PAPELERÍA Y ÚTILES DE ESCRITORIO</t>
  </si>
  <si>
    <t>IMPRESIÓN DE DIPLOMAS, ACTAS DE GRADO, CERTIFICADOS NOVENO, QUINTO, MENCIONES Y BOTONES DE GRADUACIÓN</t>
  </si>
  <si>
    <t>KITS</t>
  </si>
  <si>
    <t>UNIDADES</t>
  </si>
  <si>
    <t>SET</t>
  </si>
  <si>
    <t>VENTILADORES ELÉCTRICOS PARA AULAS DE CLASE</t>
  </si>
  <si>
    <t xml:space="preserve">CONTRATO </t>
  </si>
  <si>
    <t>SUMINISTRO TINTAS PARA IMPRESORAS Y TONER DE FOTOCOPIADORAS</t>
  </si>
  <si>
    <t>SUMINISTRO DE MARCADORES, TINTAS Y BORRADORES PARA DOCENTES</t>
  </si>
  <si>
    <t>ANUALIDAD</t>
  </si>
  <si>
    <t>PAGO CUATRO POR MIL POR MANEJO CUENTA DE RECURSOS PROPIOS</t>
  </si>
  <si>
    <t xml:space="preserve">ELECTRÓNICA PARA MEJORAMIENTO DEL AMBIENTE DE AULA DEL TÉCNICO EN ELECT´RONICA </t>
  </si>
  <si>
    <t>SERVICIO DE TRANSPORTE PARA APOYO DE ESTUDIANTES EN SALIDAS PEDAGÓGICAS, DEPORTIVAS Y CULTURALES</t>
  </si>
  <si>
    <t>SERVICIO DE MANTENIMIENTO DE EXTINTORES</t>
  </si>
  <si>
    <t>FUMIGACIÓN IE, LAVADO, LIMPIEZA Y DESINFECCIÓN DE TANQUES</t>
  </si>
  <si>
    <t>SERVICIO DE MANTENIMIENTO DE FOTOCOPIADORA</t>
  </si>
  <si>
    <t>SERVICIO DE REPARACIÓN DE PUPITRES</t>
  </si>
  <si>
    <t>PAQUETE</t>
  </si>
  <si>
    <t>MATERIALES DE APOYO A NIÑOS, NIÑAS Y ADOLESCENTES CON NEE</t>
  </si>
  <si>
    <t>POLIZA GLOBAL Y DE MANEJO</t>
  </si>
  <si>
    <t>SERVICIO</t>
  </si>
  <si>
    <t>MANTENIMIENTO INFRAESTRUCTURA EDUCATIVA, REDES ELÉCTRICAS Y REPARACIONES HIDROSANITARIAS</t>
  </si>
  <si>
    <t>INSTRUMENTOS  MUSICALES APOYO A LA BANDA DE MARCHAS</t>
  </si>
  <si>
    <t>ESTANTES METÁLICOS PARA ORGANIZAR ELEMENTOS DEPORTIVOS</t>
  </si>
  <si>
    <t>JUEGO</t>
  </si>
  <si>
    <t>ELEMENTOS DEPORTIVOS (silbatos,bomba de aire,malla)</t>
  </si>
  <si>
    <t>COLEGIO LUIS CARLOS GALÁN SARMIENTO</t>
  </si>
  <si>
    <t>RESOLUCION  N°  DEL 03 DE 30 DE NOVIEMBRE 2023</t>
  </si>
  <si>
    <t>EL RECTOR DEL COLEGIO LUIS CARLOS GALÁN SARMIENTO DEL MUNICIPIO DE SUAITA, en uso de sus facultades legales y,</t>
  </si>
  <si>
    <r>
      <rPr>
        <b/>
        <sz val="8"/>
        <rFont val="Arial"/>
        <family val="2"/>
      </rPr>
      <t>ARTICULO 2°.</t>
    </r>
    <r>
      <rPr>
        <sz val="8"/>
        <rFont val="Arial"/>
        <family val="2"/>
      </rPr>
      <t xml:space="preserve">  Fijese el presupuesto de ingresos para la vigencia fiscal del 1° de Enero al 31 de Diciembre de 2024, en la suma de SESENTA Y OCHO MILLONES DE PESOS MDA CTE - ($68.000.000,00), así:</t>
    </r>
  </si>
  <si>
    <r>
      <rPr>
        <b/>
        <sz val="8"/>
        <rFont val="Arial"/>
        <family val="2"/>
      </rPr>
      <t>ARTICULO 4°.</t>
    </r>
    <r>
      <rPr>
        <sz val="8"/>
        <rFont val="Arial"/>
        <family val="2"/>
      </rPr>
      <t xml:space="preserve">  Fijese el presupuesto de gastos para la vigencia fiscal del 1° de Enero al 31 de Diciembre de 2024, en la suma de SESENTA Y OCHO MILLONES DE PESOS MDA CTE - ($68.000.000,00), así:</t>
    </r>
  </si>
  <si>
    <r>
      <rPr>
        <b/>
        <sz val="8"/>
        <rFont val="Arial"/>
        <family val="2"/>
      </rPr>
      <t>ARTICULO 6°.</t>
    </r>
    <r>
      <rPr>
        <sz val="8"/>
        <rFont val="Arial"/>
        <family val="2"/>
      </rPr>
      <t xml:space="preserve"> Fíjese el Plan Anual de Adquisiciones para la vigencia fiscal del 1° de Enero al 31 de Diciembre de 2024, en la suma de SESENTA Y OCHO MILLONES DE PESOS MDA CTE -  ($68.000.000,00), según formato Anexo No. 1. El cual puede modificarse por acta aprobada entre el rector y el funcionario que ejerce las funciones de pagaduria, en sus auxiliares segun CCPET. siempre y cuando no afecte los rubros aprobados en el presente acuerdo.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</si>
</sst>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000"/>
  </numFmts>
  <fonts count="59" x14ac:knownFonts="1">
    <font>
      <sz val="10"/>
      <color rgb="FF000000"/>
      <name val="Arial"/>
    </font>
    <font>
      <sz val="11"/>
      <color theme="1"/>
      <name val="Calibri"/>
      <family val="2"/>
      <scheme val="minor"/>
    </font>
    <font>
      <b/>
      <sz val="8"/>
      <name val="Arial"/>
      <family val="2"/>
    </font>
    <font>
      <sz val="12"/>
      <color theme="1"/>
      <name val="Calibri"/>
      <family val="2"/>
      <scheme val="minor"/>
    </font>
    <font>
      <sz val="10"/>
      <name val="Arial Narrow"/>
      <family val="2"/>
    </font>
    <font>
      <sz val="10"/>
      <name val="Arial"/>
      <family val="2"/>
    </font>
    <font>
      <sz val="10"/>
      <name val="Arial"/>
      <family val="2"/>
      <charset val="1"/>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b/>
      <sz val="9"/>
      <color rgb="FFFF0000"/>
      <name val="Arial"/>
      <family val="2"/>
    </font>
    <font>
      <b/>
      <sz val="9"/>
      <color theme="0"/>
      <name val="Arial"/>
      <family val="2"/>
    </font>
    <font>
      <sz val="10"/>
      <color rgb="FF000000"/>
      <name val="Arial"/>
      <family val="2"/>
    </font>
    <font>
      <sz val="8"/>
      <name val="Arial"/>
      <family val="2"/>
    </font>
    <font>
      <sz val="10"/>
      <color indexed="8"/>
      <name val="Arial"/>
      <family val="2"/>
    </font>
    <font>
      <b/>
      <sz val="10"/>
      <color rgb="FF000000"/>
      <name val="Arial"/>
      <family val="2"/>
    </font>
    <font>
      <b/>
      <i/>
      <sz val="10"/>
      <color rgb="FF000000"/>
      <name val="Arial"/>
      <family val="2"/>
    </font>
    <font>
      <b/>
      <sz val="10"/>
      <color indexed="8"/>
      <name val="Arial"/>
      <family val="2"/>
    </font>
    <font>
      <b/>
      <sz val="10"/>
      <color theme="3"/>
      <name val="Arial"/>
      <family val="2"/>
    </font>
    <font>
      <b/>
      <sz val="10"/>
      <color rgb="FFFF0000"/>
      <name val="Arial"/>
      <family val="2"/>
    </font>
    <font>
      <sz val="7"/>
      <name val="Arial"/>
      <family val="2"/>
    </font>
    <font>
      <b/>
      <sz val="7"/>
      <name val="Arial"/>
      <family val="2"/>
    </font>
    <font>
      <sz val="7"/>
      <color theme="1"/>
      <name val="Arial"/>
      <family val="2"/>
    </font>
    <font>
      <b/>
      <sz val="7"/>
      <color theme="1"/>
      <name val="Arial"/>
      <family val="2"/>
    </font>
    <font>
      <b/>
      <sz val="9"/>
      <color indexed="81"/>
      <name val="Tahoma"/>
      <family val="2"/>
    </font>
    <font>
      <sz val="9"/>
      <color indexed="81"/>
      <name val="Tahoma"/>
      <family val="2"/>
    </font>
    <font>
      <b/>
      <sz val="9"/>
      <color rgb="FF000000"/>
      <name val="Arial"/>
      <family val="2"/>
    </font>
    <font>
      <sz val="8"/>
      <color indexed="81"/>
      <name val="Tahoma"/>
      <family val="2"/>
    </font>
    <font>
      <b/>
      <sz val="11"/>
      <color rgb="FF000000"/>
      <name val="Arial"/>
      <family val="2"/>
    </font>
    <font>
      <sz val="9"/>
      <color rgb="FFFF0000"/>
      <name val="Arial"/>
      <family val="2"/>
    </font>
    <font>
      <b/>
      <sz val="6"/>
      <name val="Arial"/>
      <family val="2"/>
    </font>
    <font>
      <b/>
      <sz val="5"/>
      <name val="Arial"/>
      <family val="2"/>
    </font>
    <font>
      <b/>
      <sz val="6"/>
      <color rgb="FF000000"/>
      <name val="Arial"/>
      <family val="2"/>
    </font>
    <font>
      <b/>
      <sz val="6"/>
      <color theme="1"/>
      <name val="Arial"/>
      <family val="2"/>
    </font>
    <font>
      <b/>
      <sz val="6"/>
      <color rgb="FFFF0000"/>
      <name val="Arial"/>
      <family val="2"/>
    </font>
    <font>
      <sz val="6"/>
      <name val="Arial"/>
      <family val="2"/>
    </font>
    <font>
      <sz val="10"/>
      <color rgb="FF000000"/>
      <name val="Arial"/>
      <family val="2"/>
    </font>
    <font>
      <b/>
      <sz val="14"/>
      <name val="Arial"/>
      <family val="2"/>
    </font>
    <font>
      <b/>
      <sz val="11"/>
      <name val="Arial"/>
      <family val="2"/>
    </font>
    <font>
      <b/>
      <i/>
      <sz val="11"/>
      <color rgb="FFFF0000"/>
      <name val="Arial"/>
      <family val="2"/>
    </font>
    <font>
      <b/>
      <sz val="8"/>
      <color theme="1"/>
      <name val="Arial"/>
      <family val="2"/>
    </font>
    <font>
      <sz val="8"/>
      <color theme="1"/>
      <name val="Arial"/>
      <family val="2"/>
    </font>
    <font>
      <b/>
      <sz val="10"/>
      <name val="Arial"/>
      <family val="2"/>
    </font>
    <font>
      <sz val="8"/>
      <color rgb="FF000000"/>
      <name val="Arial"/>
      <family val="2"/>
    </font>
    <font>
      <u/>
      <sz val="8"/>
      <name val="Arial"/>
      <family val="2"/>
    </font>
    <font>
      <sz val="11"/>
      <color theme="1"/>
      <name val="Arial"/>
      <family val="2"/>
    </font>
    <font>
      <b/>
      <sz val="10"/>
      <color indexed="56"/>
      <name val="Arial"/>
      <family val="2"/>
    </font>
    <font>
      <b/>
      <sz val="12"/>
      <name val="Arial"/>
      <family val="2"/>
    </font>
    <font>
      <sz val="12"/>
      <name val="Arial"/>
      <family val="2"/>
    </font>
    <font>
      <sz val="10"/>
      <color indexed="56"/>
      <name val="Arial"/>
      <family val="2"/>
    </font>
    <font>
      <b/>
      <sz val="8"/>
      <color theme="3"/>
      <name val="Arial"/>
      <family val="2"/>
    </font>
    <font>
      <b/>
      <sz val="8"/>
      <color rgb="FFFF0000"/>
      <name val="Arial"/>
      <family val="2"/>
    </font>
    <font>
      <sz val="7"/>
      <color rgb="FF000000"/>
      <name val="Arial"/>
      <family val="2"/>
    </font>
    <font>
      <b/>
      <sz val="7"/>
      <color rgb="FF000000"/>
      <name val="Arial"/>
      <family val="2"/>
    </font>
    <font>
      <sz val="10"/>
      <color theme="1"/>
      <name val="Verdana"/>
      <family val="2"/>
    </font>
    <font>
      <sz val="7"/>
      <color theme="1"/>
      <name val="Verdana"/>
      <family val="2"/>
    </font>
    <font>
      <u/>
      <sz val="10"/>
      <color theme="10"/>
      <name val="Arial"/>
    </font>
  </fonts>
  <fills count="28">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0"/>
        <bgColor theme="0"/>
      </patternFill>
    </fill>
    <fill>
      <patternFill patternType="solid">
        <fgColor rgb="FFFFFFCC"/>
        <bgColor indexed="64"/>
      </patternFill>
    </fill>
    <fill>
      <patternFill patternType="solid">
        <fgColor rgb="FFCCFFFF"/>
        <bgColor indexed="64"/>
      </patternFill>
    </fill>
    <fill>
      <patternFill patternType="solid">
        <fgColor rgb="FFFFCCCC"/>
        <bgColor indexed="64"/>
      </patternFill>
    </fill>
    <fill>
      <patternFill patternType="solid">
        <fgColor rgb="FFCCFFFF"/>
        <bgColor theme="0"/>
      </patternFill>
    </fill>
    <fill>
      <patternFill patternType="solid">
        <fgColor rgb="FFFFFFCC"/>
        <bgColor theme="0"/>
      </patternFill>
    </fill>
    <fill>
      <patternFill patternType="solid">
        <fgColor rgb="FFFFCCCC"/>
        <bgColor theme="0"/>
      </patternFill>
    </fill>
    <fill>
      <patternFill patternType="solid">
        <fgColor rgb="FFCCFFCC"/>
        <bgColor indexed="64"/>
      </patternFill>
    </fill>
    <fill>
      <patternFill patternType="solid">
        <fgColor rgb="FFCCFFCC"/>
        <bgColor theme="0"/>
      </patternFill>
    </fill>
    <fill>
      <patternFill patternType="solid">
        <fgColor rgb="FFCCCCFF"/>
        <bgColor indexed="64"/>
      </patternFill>
    </fill>
    <fill>
      <patternFill patternType="solid">
        <fgColor rgb="FFCCCCFF"/>
        <bgColor theme="0"/>
      </patternFill>
    </fill>
    <fill>
      <patternFill patternType="solid">
        <fgColor rgb="FFFFFF00"/>
        <bgColor theme="0"/>
      </patternFill>
    </fill>
    <fill>
      <patternFill patternType="solid">
        <fgColor rgb="FFFFFF00"/>
        <bgColor indexed="64"/>
      </patternFill>
    </fill>
    <fill>
      <patternFill patternType="solid">
        <fgColor theme="0" tint="-0.14999847407452621"/>
        <bgColor theme="0"/>
      </patternFill>
    </fill>
    <fill>
      <patternFill patternType="solid">
        <fgColor rgb="FFFFCCFF"/>
        <bgColor indexed="64"/>
      </patternFill>
    </fill>
    <fill>
      <patternFill patternType="solid">
        <fgColor rgb="FFFFCCFF"/>
        <bgColor theme="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rgb="FF9999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64"/>
      </right>
      <top style="thin">
        <color rgb="FF000000"/>
      </top>
      <bottom style="thin">
        <color rgb="FF000000"/>
      </bottom>
      <diagonal/>
    </border>
  </borders>
  <cellStyleXfs count="19">
    <xf numFmtId="0" fontId="0" fillId="0" borderId="0"/>
    <xf numFmtId="0" fontId="3" fillId="0" borderId="0"/>
    <xf numFmtId="1" fontId="4" fillId="2" borderId="0" applyFill="0">
      <alignment horizontal="center" vertical="center"/>
    </xf>
    <xf numFmtId="0" fontId="5" fillId="0" borderId="0"/>
    <xf numFmtId="0" fontId="1" fillId="0" borderId="0"/>
    <xf numFmtId="167" fontId="4" fillId="0" borderId="0" applyFill="0">
      <alignment horizontal="center" vertical="center" wrapText="1"/>
    </xf>
    <xf numFmtId="168" fontId="4" fillId="3" borderId="0" applyFill="0" applyProtection="0">
      <alignment horizontal="center" vertical="center"/>
    </xf>
    <xf numFmtId="0" fontId="1" fillId="0" borderId="0"/>
    <xf numFmtId="0" fontId="1" fillId="0" borderId="0"/>
    <xf numFmtId="0" fontId="6" fillId="0" borderId="0"/>
    <xf numFmtId="0" fontId="7" fillId="0" borderId="0"/>
    <xf numFmtId="165" fontId="7"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0" fontId="16" fillId="0" borderId="0"/>
    <xf numFmtId="0" fontId="16" fillId="0" borderId="0"/>
    <xf numFmtId="165" fontId="38" fillId="0" borderId="0" applyFont="0" applyFill="0" applyBorder="0" applyAlignment="0" applyProtection="0"/>
    <xf numFmtId="49" fontId="56" fillId="0" borderId="0" applyFill="0" applyBorder="0" applyProtection="0">
      <alignment horizontal="left" vertical="center"/>
    </xf>
    <xf numFmtId="0" fontId="58" fillId="0" borderId="0" applyNumberFormat="0" applyFill="0" applyBorder="0" applyAlignment="0" applyProtection="0"/>
  </cellStyleXfs>
  <cellXfs count="446">
    <xf numFmtId="0" fontId="0" fillId="0" borderId="0" xfId="0"/>
    <xf numFmtId="0" fontId="10" fillId="4" borderId="0" xfId="0" applyFont="1" applyFill="1" applyBorder="1" applyAlignment="1">
      <alignment vertical="center"/>
    </xf>
    <xf numFmtId="0" fontId="11" fillId="0" borderId="0" xfId="0" applyFont="1" applyAlignment="1">
      <alignment vertical="center"/>
    </xf>
    <xf numFmtId="0" fontId="8" fillId="4" borderId="10" xfId="0" applyFont="1" applyFill="1" applyBorder="1" applyAlignment="1">
      <alignment vertical="center"/>
    </xf>
    <xf numFmtId="0" fontId="8" fillId="4" borderId="2" xfId="0" applyFont="1" applyFill="1" applyBorder="1" applyAlignment="1">
      <alignment horizontal="center" vertical="center"/>
    </xf>
    <xf numFmtId="0" fontId="10" fillId="4" borderId="11"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Alignment="1">
      <alignment vertical="center"/>
    </xf>
    <xf numFmtId="0" fontId="8" fillId="0" borderId="20" xfId="0"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center" vertical="center"/>
    </xf>
    <xf numFmtId="4" fontId="0" fillId="0" borderId="1" xfId="11" applyNumberFormat="1" applyFont="1" applyBorder="1" applyAlignment="1">
      <alignment vertical="center"/>
    </xf>
    <xf numFmtId="4" fontId="10" fillId="4" borderId="1" xfId="0" applyNumberFormat="1" applyFont="1" applyFill="1" applyBorder="1" applyAlignment="1">
      <alignment vertical="center"/>
    </xf>
    <xf numFmtId="0" fontId="8" fillId="4" borderId="0" xfId="0" applyFont="1" applyFill="1" applyBorder="1" applyAlignment="1">
      <alignment vertical="center"/>
    </xf>
    <xf numFmtId="0" fontId="10" fillId="4" borderId="0" xfId="0" applyFont="1" applyFill="1" applyBorder="1" applyAlignment="1">
      <alignment vertical="center" wrapText="1"/>
    </xf>
    <xf numFmtId="4" fontId="10" fillId="4" borderId="0" xfId="0" applyNumberFormat="1" applyFont="1" applyFill="1" applyBorder="1" applyAlignment="1">
      <alignment vertical="center"/>
    </xf>
    <xf numFmtId="4" fontId="13" fillId="4" borderId="0" xfId="0" applyNumberFormat="1" applyFont="1" applyFill="1" applyBorder="1" applyAlignment="1">
      <alignment vertical="center"/>
    </xf>
    <xf numFmtId="4" fontId="12" fillId="4" borderId="0" xfId="0" applyNumberFormat="1" applyFont="1" applyFill="1" applyBorder="1" applyAlignment="1">
      <alignment vertical="center"/>
    </xf>
    <xf numFmtId="4" fontId="8" fillId="4" borderId="0" xfId="0" applyNumberFormat="1" applyFont="1" applyFill="1" applyBorder="1" applyAlignment="1">
      <alignment vertical="center"/>
    </xf>
    <xf numFmtId="0" fontId="11" fillId="0" borderId="0" xfId="0" applyFont="1" applyAlignment="1">
      <alignment vertical="center" wrapText="1"/>
    </xf>
    <xf numFmtId="4" fontId="11" fillId="0" borderId="0" xfId="0" applyNumberFormat="1" applyFont="1" applyAlignment="1">
      <alignment vertical="center"/>
    </xf>
    <xf numFmtId="49" fontId="2" fillId="2" borderId="1" xfId="12" applyNumberFormat="1" applyFont="1" applyFill="1" applyBorder="1" applyAlignment="1" applyProtection="1">
      <alignment horizontal="left" vertical="center"/>
    </xf>
    <xf numFmtId="0" fontId="2" fillId="2" borderId="1" xfId="0" applyFont="1" applyFill="1" applyBorder="1" applyAlignment="1">
      <alignment horizontal="center" vertical="center"/>
    </xf>
    <xf numFmtId="4" fontId="2" fillId="2" borderId="1" xfId="0" applyNumberFormat="1" applyFont="1" applyFill="1" applyBorder="1" applyAlignment="1">
      <alignment vertical="center"/>
    </xf>
    <xf numFmtId="49" fontId="15" fillId="2" borderId="1" xfId="12" applyNumberFormat="1" applyFont="1" applyFill="1" applyBorder="1" applyAlignment="1" applyProtection="1">
      <alignment horizontal="left" vertical="center"/>
    </xf>
    <xf numFmtId="0" fontId="15" fillId="2" borderId="1" xfId="0" applyFont="1" applyFill="1" applyBorder="1" applyAlignment="1">
      <alignment horizontal="center" vertical="center"/>
    </xf>
    <xf numFmtId="4" fontId="15" fillId="2"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1" applyNumberFormat="1" applyFont="1" applyFill="1" applyBorder="1" applyAlignment="1">
      <alignment horizontal="center" vertical="center"/>
    </xf>
    <xf numFmtId="39" fontId="2" fillId="0" borderId="1" xfId="13" applyNumberFormat="1" applyFont="1" applyFill="1" applyBorder="1" applyAlignment="1" applyProtection="1">
      <alignment vertical="center"/>
    </xf>
    <xf numFmtId="0" fontId="15" fillId="0" borderId="1" xfId="0" applyFont="1" applyFill="1" applyBorder="1" applyAlignment="1">
      <alignment horizontal="left" vertical="center"/>
    </xf>
    <xf numFmtId="1" fontId="15" fillId="0" borderId="1" xfId="1" applyNumberFormat="1" applyFont="1" applyFill="1" applyBorder="1" applyAlignment="1">
      <alignment horizontal="center" vertical="center"/>
    </xf>
    <xf numFmtId="39" fontId="15" fillId="0" borderId="1" xfId="13" applyNumberFormat="1" applyFont="1" applyFill="1" applyBorder="1" applyAlignment="1" applyProtection="1">
      <alignment vertical="center"/>
    </xf>
    <xf numFmtId="0" fontId="10" fillId="0" borderId="1" xfId="0" applyNumberFormat="1" applyFont="1" applyFill="1" applyBorder="1" applyAlignment="1">
      <alignment horizontal="center" vertical="center"/>
    </xf>
    <xf numFmtId="4" fontId="8" fillId="4" borderId="1" xfId="0" applyNumberFormat="1" applyFont="1" applyFill="1" applyBorder="1" applyAlignment="1">
      <alignment vertical="center"/>
    </xf>
    <xf numFmtId="0" fontId="0" fillId="0" borderId="0" xfId="0" applyAlignment="1">
      <alignment horizontal="center"/>
    </xf>
    <xf numFmtId="0" fontId="17" fillId="0" borderId="1" xfId="0" applyFont="1" applyBorder="1" applyAlignment="1">
      <alignment horizontal="center"/>
    </xf>
    <xf numFmtId="0" fontId="15" fillId="2" borderId="23" xfId="0" applyFont="1" applyFill="1" applyBorder="1" applyAlignment="1">
      <alignment horizontal="left" vertical="center"/>
    </xf>
    <xf numFmtId="14" fontId="2" fillId="0" borderId="23" xfId="1" applyNumberFormat="1" applyFont="1" applyFill="1" applyBorder="1" applyAlignment="1">
      <alignment horizontal="left" vertical="center" wrapText="1"/>
    </xf>
    <xf numFmtId="0" fontId="2" fillId="2" borderId="23" xfId="0" applyFont="1" applyFill="1" applyBorder="1" applyAlignment="1">
      <alignment horizontal="left" vertical="center"/>
    </xf>
    <xf numFmtId="0" fontId="10" fillId="4" borderId="0" xfId="0" applyFont="1" applyFill="1" applyBorder="1" applyAlignment="1">
      <alignment horizontal="left" vertical="center"/>
    </xf>
    <xf numFmtId="0" fontId="17" fillId="7" borderId="1" xfId="0" applyFont="1" applyFill="1" applyBorder="1" applyAlignment="1">
      <alignment horizontal="center"/>
    </xf>
    <xf numFmtId="0" fontId="17" fillId="7" borderId="1" xfId="0" applyFont="1" applyFill="1" applyBorder="1" applyAlignment="1">
      <alignment horizontal="left"/>
    </xf>
    <xf numFmtId="0" fontId="19" fillId="7" borderId="1" xfId="14" applyFont="1" applyFill="1" applyBorder="1" applyAlignment="1">
      <alignment horizontal="center"/>
    </xf>
    <xf numFmtId="0" fontId="19" fillId="7" borderId="1" xfId="15" applyFont="1" applyFill="1" applyBorder="1" applyAlignment="1">
      <alignment horizontal="left"/>
    </xf>
    <xf numFmtId="0" fontId="20" fillId="5" borderId="1" xfId="0" applyFont="1" applyFill="1" applyBorder="1" applyAlignment="1">
      <alignment horizontal="center"/>
    </xf>
    <xf numFmtId="0" fontId="20" fillId="5" borderId="1" xfId="0" applyFont="1" applyFill="1" applyBorder="1" applyAlignment="1">
      <alignment horizontal="left"/>
    </xf>
    <xf numFmtId="0" fontId="21" fillId="6" borderId="1" xfId="14" applyFont="1" applyFill="1" applyBorder="1" applyAlignment="1">
      <alignment horizontal="center"/>
    </xf>
    <xf numFmtId="0" fontId="21" fillId="6" borderId="1" xfId="15" applyFont="1" applyFill="1" applyBorder="1" applyAlignment="1">
      <alignment horizontal="left"/>
    </xf>
    <xf numFmtId="0" fontId="10" fillId="0" borderId="0" xfId="0" applyNumberFormat="1" applyFont="1" applyFill="1" applyBorder="1" applyAlignment="1">
      <alignment horizontal="center" vertical="center"/>
    </xf>
    <xf numFmtId="4" fontId="10" fillId="8" borderId="1" xfId="0" applyNumberFormat="1" applyFont="1" applyFill="1" applyBorder="1" applyAlignment="1">
      <alignment vertical="center"/>
    </xf>
    <xf numFmtId="0" fontId="15" fillId="6" borderId="1" xfId="0" applyFont="1" applyFill="1" applyBorder="1" applyAlignment="1">
      <alignment horizontal="left" vertical="center"/>
    </xf>
    <xf numFmtId="1" fontId="15" fillId="6" borderId="1" xfId="1" applyNumberFormat="1" applyFont="1" applyFill="1" applyBorder="1" applyAlignment="1">
      <alignment horizontal="center" vertical="center"/>
    </xf>
    <xf numFmtId="4" fontId="10" fillId="6" borderId="1" xfId="0" applyNumberFormat="1" applyFont="1" applyFill="1" applyBorder="1" applyAlignment="1">
      <alignment vertical="center"/>
    </xf>
    <xf numFmtId="4" fontId="8" fillId="8" borderId="1" xfId="0" applyNumberFormat="1" applyFont="1" applyFill="1" applyBorder="1" applyAlignment="1">
      <alignment vertical="center"/>
    </xf>
    <xf numFmtId="0" fontId="10" fillId="4" borderId="1" xfId="0" applyFont="1" applyFill="1" applyBorder="1" applyAlignment="1">
      <alignment horizontal="left" vertical="center"/>
    </xf>
    <xf numFmtId="4" fontId="10" fillId="9" borderId="1" xfId="0" applyNumberFormat="1" applyFont="1" applyFill="1" applyBorder="1" applyAlignment="1">
      <alignment vertical="center"/>
    </xf>
    <xf numFmtId="0" fontId="15" fillId="5" borderId="1" xfId="0" applyFont="1" applyFill="1" applyBorder="1" applyAlignment="1">
      <alignment horizontal="left" vertical="center"/>
    </xf>
    <xf numFmtId="1" fontId="15" fillId="5" borderId="1" xfId="1" applyNumberFormat="1" applyFont="1" applyFill="1" applyBorder="1" applyAlignment="1">
      <alignment horizontal="center" vertical="center"/>
    </xf>
    <xf numFmtId="4" fontId="10" fillId="5" borderId="1" xfId="0" applyNumberFormat="1" applyFont="1" applyFill="1" applyBorder="1" applyAlignment="1">
      <alignment vertical="center"/>
    </xf>
    <xf numFmtId="4" fontId="8" fillId="9" borderId="1" xfId="0" applyNumberFormat="1" applyFont="1" applyFill="1" applyBorder="1" applyAlignment="1">
      <alignment vertical="center"/>
    </xf>
    <xf numFmtId="0" fontId="15" fillId="0" borderId="0" xfId="0" applyFont="1" applyAlignment="1">
      <alignment horizontal="right"/>
    </xf>
    <xf numFmtId="0" fontId="15" fillId="0" borderId="0" xfId="0" applyFont="1" applyAlignment="1"/>
    <xf numFmtId="0" fontId="15" fillId="0" borderId="0" xfId="0" applyFont="1" applyAlignment="1">
      <alignment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4" fontId="15" fillId="0" borderId="0" xfId="0" applyNumberFormat="1" applyFont="1" applyAlignment="1">
      <alignment vertical="center"/>
    </xf>
    <xf numFmtId="0" fontId="15" fillId="0" borderId="0" xfId="0" applyFont="1" applyAlignment="1">
      <alignment horizontal="left" vertical="center" wrapText="1"/>
    </xf>
    <xf numFmtId="0" fontId="2" fillId="0" borderId="13" xfId="0" applyFont="1" applyBorder="1" applyAlignment="1">
      <alignment horizontal="center" vertical="center"/>
    </xf>
    <xf numFmtId="164" fontId="2" fillId="0" borderId="13" xfId="0" applyNumberFormat="1" applyFont="1" applyBorder="1" applyAlignment="1">
      <alignment horizontal="center" vertical="center" wrapText="1"/>
    </xf>
    <xf numFmtId="166" fontId="15" fillId="0" borderId="0" xfId="0" applyNumberFormat="1" applyFont="1" applyAlignment="1">
      <alignment vertical="center"/>
    </xf>
    <xf numFmtId="0" fontId="15" fillId="0" borderId="0" xfId="0" applyFont="1" applyAlignment="1">
      <alignment horizontal="right" vertical="center"/>
    </xf>
    <xf numFmtId="0" fontId="15" fillId="0" borderId="0" xfId="0" applyFont="1" applyAlignment="1">
      <alignment horizontal="left" vertical="center"/>
    </xf>
    <xf numFmtId="0" fontId="2" fillId="0" borderId="0" xfId="0" applyFont="1" applyAlignment="1">
      <alignment horizontal="left" vertical="center"/>
    </xf>
    <xf numFmtId="49" fontId="15" fillId="5" borderId="1" xfId="12" applyNumberFormat="1" applyFont="1" applyFill="1" applyBorder="1" applyAlignment="1" applyProtection="1">
      <alignment horizontal="left" vertical="center"/>
    </xf>
    <xf numFmtId="0" fontId="15" fillId="5" borderId="23" xfId="0" applyFont="1" applyFill="1" applyBorder="1" applyAlignment="1">
      <alignment horizontal="left" vertical="center"/>
    </xf>
    <xf numFmtId="0" fontId="15" fillId="5" borderId="1" xfId="0" applyFont="1" applyFill="1" applyBorder="1" applyAlignment="1">
      <alignment horizontal="center" vertical="center"/>
    </xf>
    <xf numFmtId="4" fontId="15" fillId="5" borderId="1" xfId="0" applyNumberFormat="1" applyFont="1" applyFill="1" applyBorder="1" applyAlignment="1">
      <alignment vertical="center"/>
    </xf>
    <xf numFmtId="4" fontId="10" fillId="10" borderId="1" xfId="0" applyNumberFormat="1" applyFont="1" applyFill="1" applyBorder="1" applyAlignment="1">
      <alignment vertical="center"/>
    </xf>
    <xf numFmtId="0" fontId="15" fillId="7" borderId="1" xfId="0" applyFont="1" applyFill="1" applyBorder="1" applyAlignment="1">
      <alignment horizontal="left" vertical="center"/>
    </xf>
    <xf numFmtId="1" fontId="15" fillId="7" borderId="1" xfId="1" applyNumberFormat="1" applyFont="1" applyFill="1" applyBorder="1" applyAlignment="1">
      <alignment horizontal="center" vertical="center"/>
    </xf>
    <xf numFmtId="4" fontId="10" fillId="7" borderId="1" xfId="0" applyNumberFormat="1" applyFont="1" applyFill="1" applyBorder="1" applyAlignment="1">
      <alignment vertical="center"/>
    </xf>
    <xf numFmtId="49" fontId="15" fillId="7" borderId="1" xfId="12" applyNumberFormat="1" applyFont="1" applyFill="1" applyBorder="1" applyAlignment="1" applyProtection="1">
      <alignment horizontal="left" vertical="center"/>
    </xf>
    <xf numFmtId="0" fontId="15" fillId="7" borderId="23" xfId="0" applyFont="1" applyFill="1" applyBorder="1" applyAlignment="1">
      <alignment horizontal="left" vertical="center"/>
    </xf>
    <xf numFmtId="0" fontId="15" fillId="7" borderId="1" xfId="0" applyFont="1" applyFill="1" applyBorder="1" applyAlignment="1">
      <alignment horizontal="center" vertical="center"/>
    </xf>
    <xf numFmtId="4" fontId="15" fillId="7" borderId="1" xfId="0" applyNumberFormat="1" applyFont="1" applyFill="1" applyBorder="1" applyAlignment="1">
      <alignment vertical="center"/>
    </xf>
    <xf numFmtId="49" fontId="15" fillId="0" borderId="1" xfId="12" applyNumberFormat="1" applyFont="1" applyFill="1" applyBorder="1" applyAlignment="1" applyProtection="1">
      <alignment horizontal="left" vertical="center"/>
    </xf>
    <xf numFmtId="0" fontId="15" fillId="0" borderId="23" xfId="0" applyFont="1" applyFill="1" applyBorder="1" applyAlignment="1">
      <alignment horizontal="left" vertical="center"/>
    </xf>
    <xf numFmtId="0" fontId="15" fillId="0" borderId="1" xfId="0" applyFont="1" applyFill="1" applyBorder="1" applyAlignment="1">
      <alignment horizontal="center" vertical="center"/>
    </xf>
    <xf numFmtId="4" fontId="15" fillId="0" borderId="1" xfId="0" applyNumberFormat="1" applyFont="1" applyFill="1" applyBorder="1" applyAlignment="1">
      <alignment vertical="center"/>
    </xf>
    <xf numFmtId="4" fontId="10" fillId="12" borderId="1" xfId="0" applyNumberFormat="1" applyFont="1" applyFill="1" applyBorder="1" applyAlignment="1">
      <alignment vertical="center"/>
    </xf>
    <xf numFmtId="0" fontId="15" fillId="11" borderId="1" xfId="0" applyFont="1" applyFill="1" applyBorder="1" applyAlignment="1">
      <alignment horizontal="left" vertical="center"/>
    </xf>
    <xf numFmtId="1" fontId="15" fillId="11" borderId="1" xfId="1" applyNumberFormat="1" applyFont="1" applyFill="1" applyBorder="1" applyAlignment="1">
      <alignment horizontal="center" vertical="center"/>
    </xf>
    <xf numFmtId="4" fontId="10" fillId="11" borderId="1" xfId="0" applyNumberFormat="1" applyFont="1" applyFill="1" applyBorder="1" applyAlignment="1">
      <alignment vertical="center"/>
    </xf>
    <xf numFmtId="4" fontId="8" fillId="12" borderId="1" xfId="0" applyNumberFormat="1" applyFont="1" applyFill="1" applyBorder="1" applyAlignment="1">
      <alignment vertical="center"/>
    </xf>
    <xf numFmtId="4" fontId="8" fillId="10" borderId="1" xfId="0" applyNumberFormat="1" applyFont="1" applyFill="1" applyBorder="1" applyAlignment="1">
      <alignment vertical="center"/>
    </xf>
    <xf numFmtId="4" fontId="10" fillId="0" borderId="1" xfId="0" applyNumberFormat="1" applyFont="1" applyFill="1" applyBorder="1" applyAlignment="1">
      <alignment vertical="center"/>
    </xf>
    <xf numFmtId="2" fontId="22" fillId="0" borderId="1" xfId="0" applyNumberFormat="1" applyFont="1" applyFill="1" applyBorder="1" applyAlignment="1">
      <alignment horizontal="left" vertical="center" wrapText="1"/>
    </xf>
    <xf numFmtId="2" fontId="23"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justify" wrapText="1"/>
    </xf>
    <xf numFmtId="2" fontId="25" fillId="0" borderId="1" xfId="0" applyNumberFormat="1" applyFont="1" applyFill="1" applyBorder="1" applyAlignment="1">
      <alignment horizontal="justify" wrapText="1"/>
    </xf>
    <xf numFmtId="2" fontId="22" fillId="0" borderId="1" xfId="0" applyNumberFormat="1" applyFont="1" applyFill="1" applyBorder="1" applyAlignment="1">
      <alignment horizontal="left" vertical="center" wrapText="1" shrinkToFit="1"/>
    </xf>
    <xf numFmtId="49" fontId="22" fillId="0" borderId="1" xfId="0" applyNumberFormat="1" applyFont="1" applyFill="1" applyBorder="1" applyAlignment="1">
      <alignment horizontal="left" vertical="center" wrapText="1" shrinkToFit="1"/>
    </xf>
    <xf numFmtId="2" fontId="24" fillId="0" borderId="1" xfId="0" applyNumberFormat="1" applyFont="1" applyFill="1" applyBorder="1" applyAlignment="1">
      <alignment wrapText="1"/>
    </xf>
    <xf numFmtId="2" fontId="25"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left" vertical="center" wrapText="1"/>
    </xf>
    <xf numFmtId="14" fontId="2" fillId="0" borderId="1" xfId="1" applyNumberFormat="1" applyFont="1" applyFill="1" applyBorder="1" applyAlignment="1">
      <alignment horizontal="left" vertical="center" wrapText="1"/>
    </xf>
    <xf numFmtId="14" fontId="15" fillId="6" borderId="1" xfId="1" applyNumberFormat="1" applyFont="1" applyFill="1" applyBorder="1" applyAlignment="1">
      <alignment horizontal="left" vertical="center" wrapText="1"/>
    </xf>
    <xf numFmtId="4" fontId="0" fillId="6" borderId="1" xfId="11" applyNumberFormat="1" applyFont="1" applyFill="1" applyBorder="1" applyAlignment="1">
      <alignment vertical="center"/>
    </xf>
    <xf numFmtId="14" fontId="15" fillId="5" borderId="1" xfId="1" applyNumberFormat="1" applyFont="1" applyFill="1" applyBorder="1" applyAlignment="1">
      <alignment horizontal="left" vertical="center" wrapText="1"/>
    </xf>
    <xf numFmtId="4" fontId="0" fillId="5" borderId="1" xfId="11" applyNumberFormat="1" applyFont="1" applyFill="1" applyBorder="1" applyAlignment="1">
      <alignment vertical="center"/>
    </xf>
    <xf numFmtId="14" fontId="15" fillId="7" borderId="1" xfId="1" applyNumberFormat="1" applyFont="1" applyFill="1" applyBorder="1" applyAlignment="1">
      <alignment horizontal="left" vertical="center" wrapText="1"/>
    </xf>
    <xf numFmtId="14" fontId="15" fillId="11" borderId="1" xfId="1" applyNumberFormat="1" applyFont="1" applyFill="1" applyBorder="1" applyAlignment="1">
      <alignment horizontal="left" vertical="center" wrapText="1"/>
    </xf>
    <xf numFmtId="0" fontId="10" fillId="0" borderId="1" xfId="0" applyFont="1" applyFill="1" applyBorder="1" applyAlignment="1">
      <alignment horizontal="center" vertical="center"/>
    </xf>
    <xf numFmtId="3" fontId="10" fillId="0" borderId="1" xfId="0" applyNumberFormat="1" applyFont="1" applyFill="1" applyBorder="1" applyAlignment="1">
      <alignment horizontal="center" vertical="center"/>
    </xf>
    <xf numFmtId="0" fontId="0" fillId="0" borderId="1" xfId="0" applyFont="1" applyBorder="1" applyAlignment="1">
      <alignment horizontal="left" vertical="center" wrapText="1"/>
    </xf>
    <xf numFmtId="0" fontId="7" fillId="0" borderId="1" xfId="0" applyFont="1" applyBorder="1" applyAlignment="1">
      <alignment horizontal="left" vertical="center" wrapText="1"/>
    </xf>
    <xf numFmtId="14" fontId="15" fillId="0" borderId="1" xfId="1" applyNumberFormat="1" applyFont="1" applyFill="1" applyBorder="1" applyAlignment="1">
      <alignment horizontal="left" vertical="center" wrapText="1"/>
    </xf>
    <xf numFmtId="2" fontId="25" fillId="13" borderId="1" xfId="0" applyNumberFormat="1" applyFont="1" applyFill="1" applyBorder="1" applyAlignment="1">
      <alignment horizontal="justify" wrapText="1"/>
    </xf>
    <xf numFmtId="4" fontId="10" fillId="13" borderId="1" xfId="0" applyNumberFormat="1" applyFont="1" applyFill="1" applyBorder="1" applyAlignment="1">
      <alignment vertical="center"/>
    </xf>
    <xf numFmtId="4" fontId="10" fillId="14" borderId="1" xfId="0" applyNumberFormat="1" applyFont="1" applyFill="1" applyBorder="1" applyAlignment="1">
      <alignment vertical="center"/>
    </xf>
    <xf numFmtId="0" fontId="15" fillId="13" borderId="1" xfId="0" applyFont="1" applyFill="1" applyBorder="1" applyAlignment="1">
      <alignment horizontal="left" vertical="center"/>
    </xf>
    <xf numFmtId="1" fontId="15" fillId="13" borderId="1" xfId="1" applyNumberFormat="1" applyFont="1" applyFill="1" applyBorder="1" applyAlignment="1">
      <alignment horizontal="center" vertical="center"/>
    </xf>
    <xf numFmtId="2" fontId="23" fillId="13" borderId="1" xfId="0" applyNumberFormat="1" applyFont="1" applyFill="1" applyBorder="1" applyAlignment="1">
      <alignment horizontal="left" vertical="center" wrapText="1"/>
    </xf>
    <xf numFmtId="0" fontId="2" fillId="0" borderId="0" xfId="0" applyFont="1" applyAlignment="1">
      <alignment horizontal="center" vertical="center"/>
    </xf>
    <xf numFmtId="49" fontId="15" fillId="11" borderId="1" xfId="12" applyNumberFormat="1" applyFont="1" applyFill="1" applyBorder="1" applyAlignment="1" applyProtection="1">
      <alignment horizontal="left" vertical="center"/>
    </xf>
    <xf numFmtId="0" fontId="15" fillId="11" borderId="23" xfId="0" applyFont="1" applyFill="1" applyBorder="1" applyAlignment="1">
      <alignment horizontal="left" vertical="center"/>
    </xf>
    <xf numFmtId="0" fontId="15" fillId="11" borderId="1" xfId="0" applyFont="1" applyFill="1" applyBorder="1" applyAlignment="1">
      <alignment horizontal="center" vertical="center"/>
    </xf>
    <xf numFmtId="4" fontId="15" fillId="11" borderId="1" xfId="0" applyNumberFormat="1" applyFont="1" applyFill="1" applyBorder="1" applyAlignment="1">
      <alignment vertical="center"/>
    </xf>
    <xf numFmtId="49" fontId="2" fillId="0" borderId="1" xfId="12" applyNumberFormat="1" applyFont="1" applyFill="1" applyBorder="1" applyAlignment="1" applyProtection="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vertical="center"/>
    </xf>
    <xf numFmtId="49" fontId="15" fillId="6" borderId="1" xfId="12" applyNumberFormat="1" applyFont="1" applyFill="1" applyBorder="1" applyAlignment="1" applyProtection="1">
      <alignment horizontal="left" vertical="center"/>
    </xf>
    <xf numFmtId="0" fontId="15" fillId="6" borderId="23" xfId="0" applyFont="1" applyFill="1" applyBorder="1" applyAlignment="1">
      <alignment horizontal="left" vertical="center"/>
    </xf>
    <xf numFmtId="0" fontId="15" fillId="6" borderId="1" xfId="0" applyFont="1" applyFill="1" applyBorder="1" applyAlignment="1">
      <alignment horizontal="center" vertical="center"/>
    </xf>
    <xf numFmtId="4" fontId="15" fillId="6" borderId="1" xfId="0" applyNumberFormat="1" applyFont="1" applyFill="1" applyBorder="1" applyAlignment="1">
      <alignment vertical="center"/>
    </xf>
    <xf numFmtId="39" fontId="15" fillId="6" borderId="1" xfId="13" applyNumberFormat="1" applyFont="1" applyFill="1" applyBorder="1" applyAlignment="1" applyProtection="1">
      <alignment vertical="center"/>
    </xf>
    <xf numFmtId="39" fontId="15" fillId="5" borderId="1" xfId="13" applyNumberFormat="1" applyFont="1" applyFill="1" applyBorder="1" applyAlignment="1" applyProtection="1">
      <alignment vertical="center"/>
    </xf>
    <xf numFmtId="39" fontId="15" fillId="7" borderId="1" xfId="13" applyNumberFormat="1" applyFont="1" applyFill="1" applyBorder="1" applyAlignment="1" applyProtection="1">
      <alignment vertical="center"/>
    </xf>
    <xf numFmtId="39" fontId="15" fillId="11" borderId="1" xfId="13" applyNumberFormat="1" applyFont="1" applyFill="1" applyBorder="1" applyAlignment="1" applyProtection="1">
      <alignment vertical="center"/>
    </xf>
    <xf numFmtId="0" fontId="28" fillId="0" borderId="1" xfId="0" applyFont="1" applyBorder="1" applyAlignment="1">
      <alignment vertical="center"/>
    </xf>
    <xf numFmtId="0" fontId="28" fillId="6" borderId="1" xfId="0" applyFont="1" applyFill="1" applyBorder="1" applyAlignment="1">
      <alignment vertical="center"/>
    </xf>
    <xf numFmtId="4" fontId="28" fillId="6" borderId="1" xfId="0" applyNumberFormat="1" applyFont="1" applyFill="1" applyBorder="1" applyAlignment="1">
      <alignment vertical="center"/>
    </xf>
    <xf numFmtId="0" fontId="28" fillId="5" borderId="1" xfId="0" applyFont="1" applyFill="1" applyBorder="1" applyAlignment="1">
      <alignment vertical="center"/>
    </xf>
    <xf numFmtId="4" fontId="28" fillId="5" borderId="1" xfId="0" applyNumberFormat="1" applyFont="1" applyFill="1" applyBorder="1" applyAlignment="1">
      <alignment vertical="center"/>
    </xf>
    <xf numFmtId="0" fontId="28" fillId="7" borderId="1" xfId="0" applyFont="1" applyFill="1" applyBorder="1" applyAlignment="1">
      <alignment vertical="center"/>
    </xf>
    <xf numFmtId="4" fontId="28" fillId="7" borderId="1" xfId="0" applyNumberFormat="1" applyFont="1" applyFill="1" applyBorder="1" applyAlignment="1">
      <alignment vertical="center"/>
    </xf>
    <xf numFmtId="0" fontId="28" fillId="11" borderId="1" xfId="0" applyFont="1" applyFill="1" applyBorder="1" applyAlignment="1">
      <alignment vertical="center"/>
    </xf>
    <xf numFmtId="4" fontId="28" fillId="11" borderId="1" xfId="0" applyNumberFormat="1" applyFont="1" applyFill="1" applyBorder="1" applyAlignment="1">
      <alignment vertical="center"/>
    </xf>
    <xf numFmtId="4" fontId="28" fillId="0" borderId="1" xfId="0" applyNumberFormat="1" applyFont="1" applyBorder="1" applyAlignment="1">
      <alignment vertical="center"/>
    </xf>
    <xf numFmtId="0" fontId="28"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5" fillId="0" borderId="0" xfId="0" applyFont="1" applyAlignment="1"/>
    <xf numFmtId="0" fontId="15" fillId="0" borderId="0" xfId="0" applyFont="1" applyAlignment="1">
      <alignment horizontal="left" vertical="center"/>
    </xf>
    <xf numFmtId="4" fontId="31" fillId="4" borderId="0" xfId="0" applyNumberFormat="1" applyFont="1" applyFill="1" applyBorder="1" applyAlignment="1">
      <alignment vertical="center"/>
    </xf>
    <xf numFmtId="0" fontId="28" fillId="0" borderId="0" xfId="0" applyFont="1" applyAlignment="1">
      <alignment vertical="center"/>
    </xf>
    <xf numFmtId="0" fontId="8" fillId="15" borderId="1" xfId="0" applyFont="1" applyFill="1" applyBorder="1" applyAlignment="1">
      <alignment vertical="center"/>
    </xf>
    <xf numFmtId="0" fontId="28" fillId="16" borderId="1" xfId="0" applyFont="1" applyFill="1" applyBorder="1" applyAlignment="1">
      <alignment vertical="center"/>
    </xf>
    <xf numFmtId="4" fontId="28" fillId="0" borderId="0" xfId="0" applyNumberFormat="1" applyFont="1" applyAlignment="1">
      <alignment vertical="center"/>
    </xf>
    <xf numFmtId="4" fontId="8" fillId="0" borderId="0" xfId="0" applyNumberFormat="1" applyFont="1" applyFill="1" applyBorder="1" applyAlignment="1">
      <alignment vertical="center"/>
    </xf>
    <xf numFmtId="4" fontId="28" fillId="0" borderId="0" xfId="0" applyNumberFormat="1" applyFont="1" applyFill="1" applyAlignment="1">
      <alignment vertical="center"/>
    </xf>
    <xf numFmtId="4" fontId="8" fillId="0" borderId="1" xfId="0" applyNumberFormat="1" applyFont="1" applyFill="1" applyBorder="1" applyAlignment="1">
      <alignment vertical="center"/>
    </xf>
    <xf numFmtId="4" fontId="8" fillId="14" borderId="1" xfId="0" applyNumberFormat="1" applyFont="1" applyFill="1" applyBorder="1" applyAlignment="1">
      <alignment vertical="center"/>
    </xf>
    <xf numFmtId="4" fontId="8" fillId="13" borderId="1" xfId="0" applyNumberFormat="1" applyFont="1" applyFill="1" applyBorder="1" applyAlignment="1">
      <alignment vertical="center"/>
    </xf>
    <xf numFmtId="4" fontId="15" fillId="0" borderId="0" xfId="0" applyNumberFormat="1" applyFont="1" applyAlignment="1"/>
    <xf numFmtId="0" fontId="10" fillId="8" borderId="1" xfId="0" applyFont="1" applyFill="1" applyBorder="1" applyAlignment="1">
      <alignment vertical="center"/>
    </xf>
    <xf numFmtId="4" fontId="11" fillId="6" borderId="1" xfId="0" applyNumberFormat="1" applyFont="1" applyFill="1" applyBorder="1" applyAlignment="1">
      <alignment vertical="center"/>
    </xf>
    <xf numFmtId="0" fontId="10" fillId="9" borderId="1" xfId="0" applyFont="1" applyFill="1" applyBorder="1" applyAlignment="1">
      <alignment vertical="center"/>
    </xf>
    <xf numFmtId="4" fontId="11" fillId="5" borderId="1" xfId="0" applyNumberFormat="1" applyFont="1" applyFill="1" applyBorder="1" applyAlignment="1">
      <alignment vertical="center"/>
    </xf>
    <xf numFmtId="0" fontId="10" fillId="10" borderId="1" xfId="0" applyFont="1" applyFill="1" applyBorder="1" applyAlignment="1">
      <alignment vertical="center"/>
    </xf>
    <xf numFmtId="4" fontId="11" fillId="7" borderId="1" xfId="0" applyNumberFormat="1" applyFont="1" applyFill="1" applyBorder="1" applyAlignment="1">
      <alignment vertical="center"/>
    </xf>
    <xf numFmtId="0" fontId="10" fillId="12" borderId="1" xfId="0" applyFont="1" applyFill="1" applyBorder="1" applyAlignment="1">
      <alignment vertical="center"/>
    </xf>
    <xf numFmtId="4" fontId="11" fillId="11" borderId="1" xfId="0" applyNumberFormat="1" applyFont="1" applyFill="1" applyBorder="1" applyAlignment="1">
      <alignment vertical="center"/>
    </xf>
    <xf numFmtId="4" fontId="28" fillId="13" borderId="1" xfId="0" applyNumberFormat="1" applyFont="1" applyFill="1" applyBorder="1" applyAlignment="1">
      <alignment vertical="center"/>
    </xf>
    <xf numFmtId="14" fontId="2" fillId="13" borderId="1" xfId="1" applyNumberFormat="1" applyFont="1" applyFill="1" applyBorder="1" applyAlignment="1">
      <alignment horizontal="left" vertical="center" wrapText="1"/>
    </xf>
    <xf numFmtId="0" fontId="2" fillId="13" borderId="1" xfId="0" applyFont="1" applyFill="1" applyBorder="1" applyAlignment="1">
      <alignment horizontal="left" vertical="center"/>
    </xf>
    <xf numFmtId="1" fontId="2" fillId="13" borderId="1" xfId="1" applyNumberFormat="1" applyFont="1" applyFill="1" applyBorder="1" applyAlignment="1">
      <alignment horizontal="center" vertical="center"/>
    </xf>
    <xf numFmtId="4" fontId="8" fillId="17" borderId="1" xfId="0" applyNumberFormat="1" applyFont="1" applyFill="1" applyBorder="1" applyAlignment="1">
      <alignment vertical="center"/>
    </xf>
    <xf numFmtId="4" fontId="10" fillId="4" borderId="0" xfId="0" applyNumberFormat="1" applyFont="1" applyFill="1" applyBorder="1" applyAlignment="1">
      <alignment horizontal="right" vertical="center"/>
    </xf>
    <xf numFmtId="0" fontId="10" fillId="14" borderId="1" xfId="0" applyFont="1" applyFill="1" applyBorder="1" applyAlignment="1">
      <alignment horizontal="left" vertical="center"/>
    </xf>
    <xf numFmtId="4" fontId="8" fillId="13" borderId="1" xfId="0" applyNumberFormat="1" applyFont="1" applyFill="1" applyBorder="1" applyAlignment="1">
      <alignment horizontal="center" vertical="center"/>
    </xf>
    <xf numFmtId="2" fontId="23" fillId="18" borderId="1" xfId="0" applyNumberFormat="1" applyFont="1" applyFill="1" applyBorder="1" applyAlignment="1">
      <alignment horizontal="left" vertical="center" wrapText="1"/>
    </xf>
    <xf numFmtId="4" fontId="10" fillId="18" borderId="1" xfId="0" applyNumberFormat="1" applyFont="1" applyFill="1" applyBorder="1" applyAlignment="1">
      <alignment vertical="center"/>
    </xf>
    <xf numFmtId="4" fontId="8" fillId="19" borderId="1" xfId="0" applyNumberFormat="1" applyFont="1" applyFill="1" applyBorder="1" applyAlignment="1">
      <alignment vertical="center"/>
    </xf>
    <xf numFmtId="0" fontId="23" fillId="0" borderId="13" xfId="0" applyFont="1" applyBorder="1" applyAlignment="1">
      <alignment horizontal="center" wrapText="1"/>
    </xf>
    <xf numFmtId="0" fontId="23" fillId="0" borderId="1" xfId="0" applyFont="1" applyBorder="1" applyAlignment="1">
      <alignment horizontal="center" wrapText="1"/>
    </xf>
    <xf numFmtId="0" fontId="33" fillId="0" borderId="1" xfId="0" applyFont="1" applyBorder="1" applyAlignment="1">
      <alignment horizontal="center" vertical="center" wrapText="1"/>
    </xf>
    <xf numFmtId="0" fontId="34" fillId="0" borderId="0" xfId="0" applyFont="1" applyAlignment="1">
      <alignment horizontal="center" vertical="center"/>
    </xf>
    <xf numFmtId="0" fontId="34" fillId="0" borderId="1" xfId="0" applyFont="1" applyBorder="1" applyAlignment="1">
      <alignment horizontal="center" vertical="center"/>
    </xf>
    <xf numFmtId="0" fontId="34" fillId="0" borderId="1" xfId="0" applyFont="1" applyFill="1" applyBorder="1" applyAlignment="1">
      <alignment horizontal="center" vertical="center"/>
    </xf>
    <xf numFmtId="0" fontId="36" fillId="0" borderId="1" xfId="0" applyFont="1" applyBorder="1" applyAlignment="1">
      <alignment horizontal="center" vertical="center"/>
    </xf>
    <xf numFmtId="0" fontId="2" fillId="0" borderId="23" xfId="0" applyFont="1" applyBorder="1" applyAlignment="1">
      <alignment horizontal="center" vertical="center"/>
    </xf>
    <xf numFmtId="14" fontId="2" fillId="0" borderId="23" xfId="1" applyNumberFormat="1" applyFont="1" applyFill="1" applyBorder="1" applyAlignment="1">
      <alignment horizontal="left" vertical="center"/>
    </xf>
    <xf numFmtId="14" fontId="15" fillId="6" borderId="23" xfId="1" applyNumberFormat="1" applyFont="1" applyFill="1" applyBorder="1" applyAlignment="1">
      <alignment horizontal="left" vertical="center"/>
    </xf>
    <xf numFmtId="14" fontId="15" fillId="5" borderId="23" xfId="1" applyNumberFormat="1" applyFont="1" applyFill="1" applyBorder="1" applyAlignment="1">
      <alignment horizontal="left" vertical="center"/>
    </xf>
    <xf numFmtId="14" fontId="15" fillId="7" borderId="23" xfId="1" applyNumberFormat="1" applyFont="1" applyFill="1" applyBorder="1" applyAlignment="1">
      <alignment horizontal="left" vertical="center"/>
    </xf>
    <xf numFmtId="14" fontId="15" fillId="11" borderId="23" xfId="1" applyNumberFormat="1" applyFont="1" applyFill="1" applyBorder="1" applyAlignment="1">
      <alignment horizontal="left" vertical="center"/>
    </xf>
    <xf numFmtId="14" fontId="15" fillId="0" borderId="23" xfId="1" applyNumberFormat="1"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15" fillId="0" borderId="0" xfId="0" applyFont="1" applyAlignment="1">
      <alignment horizontal="left" vertical="center"/>
    </xf>
    <xf numFmtId="0" fontId="15" fillId="0" borderId="0" xfId="0" applyFont="1" applyFill="1"/>
    <xf numFmtId="3" fontId="15" fillId="0" borderId="0" xfId="0" applyNumberFormat="1" applyFont="1" applyFill="1" applyAlignment="1">
      <alignment horizontal="right"/>
    </xf>
    <xf numFmtId="4" fontId="15" fillId="0" borderId="0" xfId="0" applyNumberFormat="1" applyFont="1" applyFill="1"/>
    <xf numFmtId="3" fontId="15" fillId="0" borderId="0" xfId="0" applyNumberFormat="1" applyFont="1" applyFill="1"/>
    <xf numFmtId="3" fontId="15" fillId="0" borderId="0" xfId="0" applyNumberFormat="1" applyFont="1" applyFill="1" applyAlignment="1"/>
    <xf numFmtId="3" fontId="15" fillId="0" borderId="0" xfId="0" applyNumberFormat="1" applyFont="1" applyFill="1" applyBorder="1"/>
    <xf numFmtId="0" fontId="15" fillId="0" borderId="0" xfId="0" applyFont="1" applyFill="1" applyBorder="1"/>
    <xf numFmtId="3" fontId="2" fillId="6" borderId="29" xfId="0" applyNumberFormat="1" applyFont="1" applyFill="1" applyBorder="1" applyAlignment="1">
      <alignment horizontal="right"/>
    </xf>
    <xf numFmtId="3" fontId="2" fillId="6" borderId="33" xfId="0" applyNumberFormat="1" applyFont="1" applyFill="1" applyBorder="1" applyAlignment="1">
      <alignment horizontal="right"/>
    </xf>
    <xf numFmtId="3" fontId="41" fillId="0" borderId="0" xfId="0" applyNumberFormat="1" applyFont="1" applyFill="1" applyBorder="1"/>
    <xf numFmtId="0" fontId="42" fillId="20" borderId="1" xfId="0" applyFont="1" applyFill="1" applyBorder="1" applyAlignment="1">
      <alignment horizontal="left"/>
    </xf>
    <xf numFmtId="0" fontId="42" fillId="20" borderId="1" xfId="0" applyFont="1" applyFill="1" applyBorder="1" applyAlignment="1">
      <alignment horizontal="justify"/>
    </xf>
    <xf numFmtId="3" fontId="2" fillId="20" borderId="1" xfId="0" applyNumberFormat="1" applyFont="1" applyFill="1" applyBorder="1" applyAlignment="1">
      <alignment horizontal="right"/>
    </xf>
    <xf numFmtId="4" fontId="2" fillId="0" borderId="44" xfId="0" applyNumberFormat="1" applyFont="1" applyFill="1" applyBorder="1"/>
    <xf numFmtId="3" fontId="2" fillId="0" borderId="0" xfId="0" applyNumberFormat="1" applyFont="1" applyFill="1"/>
    <xf numFmtId="0" fontId="2" fillId="0" borderId="0" xfId="0" applyFont="1" applyFill="1"/>
    <xf numFmtId="0" fontId="43" fillId="21" borderId="1" xfId="0" applyFont="1" applyFill="1" applyBorder="1" applyAlignment="1">
      <alignment horizontal="left"/>
    </xf>
    <xf numFmtId="0" fontId="43" fillId="21" borderId="1" xfId="0" applyFont="1" applyFill="1" applyBorder="1" applyAlignment="1">
      <alignment horizontal="justify"/>
    </xf>
    <xf numFmtId="3" fontId="15" fillId="20" borderId="1" xfId="0" applyNumberFormat="1" applyFont="1" applyFill="1" applyBorder="1" applyAlignment="1">
      <alignment horizontal="right"/>
    </xf>
    <xf numFmtId="3" fontId="15" fillId="21" borderId="1" xfId="0" applyNumberFormat="1" applyFont="1" applyFill="1" applyBorder="1" applyAlignment="1">
      <alignment horizontal="right"/>
    </xf>
    <xf numFmtId="4" fontId="15" fillId="0" borderId="1" xfId="0" applyNumberFormat="1" applyFont="1" applyFill="1" applyBorder="1"/>
    <xf numFmtId="4" fontId="15" fillId="0" borderId="44" xfId="0" applyNumberFormat="1" applyFont="1" applyFill="1" applyBorder="1"/>
    <xf numFmtId="0" fontId="43" fillId="0" borderId="1" xfId="0" applyFont="1" applyBorder="1" applyAlignment="1">
      <alignment horizontal="left"/>
    </xf>
    <xf numFmtId="0" fontId="43" fillId="0" borderId="1" xfId="0" applyFont="1" applyBorder="1" applyAlignment="1">
      <alignment horizontal="justify"/>
    </xf>
    <xf numFmtId="3" fontId="15" fillId="0" borderId="1" xfId="0" applyNumberFormat="1" applyFont="1" applyFill="1" applyBorder="1" applyAlignment="1">
      <alignment horizontal="right"/>
    </xf>
    <xf numFmtId="0" fontId="43" fillId="0" borderId="1" xfId="0" applyFont="1" applyFill="1" applyBorder="1" applyAlignment="1">
      <alignment horizontal="left"/>
    </xf>
    <xf numFmtId="0" fontId="43" fillId="0" borderId="1" xfId="0" applyFont="1" applyFill="1" applyBorder="1" applyAlignment="1">
      <alignment horizontal="justify"/>
    </xf>
    <xf numFmtId="4" fontId="2" fillId="0" borderId="25" xfId="0" applyNumberFormat="1" applyFont="1" applyFill="1" applyBorder="1"/>
    <xf numFmtId="4" fontId="2" fillId="0" borderId="45" xfId="0" applyNumberFormat="1" applyFont="1" applyFill="1" applyBorder="1"/>
    <xf numFmtId="4" fontId="15" fillId="0" borderId="45" xfId="0" applyNumberFormat="1" applyFont="1" applyFill="1" applyBorder="1"/>
    <xf numFmtId="4" fontId="15" fillId="0" borderId="13" xfId="0" applyNumberFormat="1" applyFont="1" applyFill="1" applyBorder="1"/>
    <xf numFmtId="4" fontId="2" fillId="0" borderId="13" xfId="0" applyNumberFormat="1" applyFont="1" applyFill="1" applyBorder="1"/>
    <xf numFmtId="0" fontId="42" fillId="20" borderId="13" xfId="0" applyFont="1" applyFill="1" applyBorder="1" applyAlignment="1">
      <alignment horizontal="left"/>
    </xf>
    <xf numFmtId="0" fontId="42" fillId="20" borderId="13" xfId="0" applyFont="1" applyFill="1" applyBorder="1" applyAlignment="1">
      <alignment horizontal="justify"/>
    </xf>
    <xf numFmtId="0" fontId="43" fillId="0" borderId="0" xfId="0" applyFont="1" applyBorder="1" applyAlignment="1">
      <alignment horizontal="left"/>
    </xf>
    <xf numFmtId="0" fontId="43" fillId="0" borderId="0" xfId="0" applyFont="1" applyBorder="1" applyAlignment="1">
      <alignment horizontal="justify"/>
    </xf>
    <xf numFmtId="3" fontId="15" fillId="0" borderId="0" xfId="0" applyNumberFormat="1" applyFont="1" applyFill="1" applyBorder="1" applyAlignment="1">
      <alignment horizontal="right"/>
    </xf>
    <xf numFmtId="4" fontId="15" fillId="0" borderId="0" xfId="0" applyNumberFormat="1" applyFont="1" applyFill="1" applyBorder="1"/>
    <xf numFmtId="0" fontId="15" fillId="20" borderId="37" xfId="0" applyFont="1" applyFill="1" applyBorder="1"/>
    <xf numFmtId="0" fontId="2" fillId="20" borderId="38" xfId="0" applyFont="1" applyFill="1" applyBorder="1" applyAlignment="1">
      <alignment horizontal="center" vertical="center"/>
    </xf>
    <xf numFmtId="3" fontId="2" fillId="20" borderId="30" xfId="0" applyNumberFormat="1" applyFont="1" applyFill="1" applyBorder="1" applyAlignment="1">
      <alignment horizontal="right" vertical="center"/>
    </xf>
    <xf numFmtId="4" fontId="2" fillId="5" borderId="30" xfId="0" applyNumberFormat="1" applyFont="1" applyFill="1" applyBorder="1" applyAlignment="1">
      <alignment horizontal="right" vertical="center"/>
    </xf>
    <xf numFmtId="0" fontId="15" fillId="0" borderId="35" xfId="0" applyFont="1" applyFill="1" applyBorder="1"/>
    <xf numFmtId="0" fontId="15" fillId="0" borderId="28" xfId="0" applyFont="1" applyFill="1" applyBorder="1"/>
    <xf numFmtId="3" fontId="15" fillId="0" borderId="43" xfId="0" applyNumberFormat="1" applyFont="1" applyFill="1" applyBorder="1" applyAlignment="1">
      <alignment horizontal="right"/>
    </xf>
    <xf numFmtId="4" fontId="15" fillId="0" borderId="39" xfId="0" applyNumberFormat="1" applyFont="1" applyFill="1" applyBorder="1"/>
    <xf numFmtId="0" fontId="44" fillId="22" borderId="46" xfId="9" applyFont="1" applyFill="1" applyBorder="1" applyAlignment="1" applyProtection="1">
      <alignment vertical="center" wrapText="1"/>
    </xf>
    <xf numFmtId="3" fontId="44" fillId="22" borderId="46" xfId="9" applyNumberFormat="1" applyFont="1" applyFill="1" applyBorder="1" applyAlignment="1" applyProtection="1">
      <alignment horizontal="right" vertical="center" wrapText="1"/>
    </xf>
    <xf numFmtId="4" fontId="2" fillId="0" borderId="47" xfId="16" applyNumberFormat="1" applyFont="1" applyFill="1" applyBorder="1" applyAlignment="1">
      <alignment horizontal="right" vertical="center" wrapText="1"/>
    </xf>
    <xf numFmtId="3" fontId="2" fillId="0" borderId="0" xfId="12" applyNumberFormat="1" applyFont="1" applyFill="1" applyAlignment="1">
      <alignment horizontal="left"/>
    </xf>
    <xf numFmtId="3" fontId="2" fillId="0" borderId="0" xfId="0" applyNumberFormat="1" applyFont="1" applyFill="1" applyAlignment="1">
      <alignment horizontal="left"/>
    </xf>
    <xf numFmtId="0" fontId="2" fillId="0" borderId="0" xfId="0" applyFont="1" applyFill="1" applyAlignment="1">
      <alignment horizontal="left"/>
    </xf>
    <xf numFmtId="0" fontId="44" fillId="22" borderId="48" xfId="9" applyFont="1" applyFill="1" applyBorder="1" applyAlignment="1" applyProtection="1">
      <alignment vertical="center" wrapText="1"/>
    </xf>
    <xf numFmtId="3" fontId="44" fillId="22" borderId="48" xfId="9" applyNumberFormat="1" applyFont="1" applyFill="1" applyBorder="1" applyAlignment="1" applyProtection="1">
      <alignment horizontal="right" vertical="center" wrapText="1"/>
    </xf>
    <xf numFmtId="0" fontId="43" fillId="24" borderId="46" xfId="0" applyFont="1" applyFill="1" applyBorder="1" applyAlignment="1" applyProtection="1">
      <alignment horizontal="left" wrapText="1"/>
    </xf>
    <xf numFmtId="3" fontId="43" fillId="24" borderId="46" xfId="0" applyNumberFormat="1" applyFont="1" applyFill="1" applyBorder="1" applyAlignment="1" applyProtection="1">
      <alignment horizontal="right" wrapText="1"/>
    </xf>
    <xf numFmtId="4" fontId="15" fillId="0" borderId="47" xfId="16" applyNumberFormat="1" applyFont="1" applyFill="1" applyBorder="1" applyAlignment="1">
      <alignment horizontal="right" vertical="center" wrapText="1"/>
    </xf>
    <xf numFmtId="3" fontId="15" fillId="0" borderId="0" xfId="12" applyNumberFormat="1" applyFont="1" applyFill="1" applyAlignment="1">
      <alignment horizontal="left"/>
    </xf>
    <xf numFmtId="3" fontId="15" fillId="0" borderId="0" xfId="0" applyNumberFormat="1" applyFont="1" applyFill="1" applyAlignment="1">
      <alignment horizontal="left"/>
    </xf>
    <xf numFmtId="0" fontId="15" fillId="0" borderId="0" xfId="0" applyFont="1" applyFill="1" applyAlignment="1">
      <alignment horizontal="left"/>
    </xf>
    <xf numFmtId="0" fontId="43" fillId="21" borderId="46" xfId="0" applyFont="1" applyFill="1" applyBorder="1" applyAlignment="1" applyProtection="1">
      <alignment horizontal="left" wrapText="1"/>
    </xf>
    <xf numFmtId="0" fontId="43" fillId="0" borderId="46" xfId="0" applyFont="1" applyFill="1" applyBorder="1" applyAlignment="1" applyProtection="1">
      <alignment horizontal="left" wrapText="1"/>
    </xf>
    <xf numFmtId="3" fontId="43" fillId="0" borderId="46" xfId="0" applyNumberFormat="1" applyFont="1" applyFill="1" applyBorder="1" applyAlignment="1" applyProtection="1">
      <alignment horizontal="right" wrapText="1"/>
    </xf>
    <xf numFmtId="49" fontId="43" fillId="0" borderId="46" xfId="0" applyNumberFormat="1" applyFont="1" applyFill="1" applyBorder="1" applyAlignment="1" applyProtection="1">
      <alignment horizontal="left" wrapText="1"/>
    </xf>
    <xf numFmtId="0" fontId="42" fillId="22" borderId="46" xfId="0" applyFont="1" applyFill="1" applyBorder="1" applyAlignment="1" applyProtection="1">
      <alignment horizontal="left" wrapText="1"/>
    </xf>
    <xf numFmtId="3" fontId="42" fillId="22" borderId="46" xfId="0" applyNumberFormat="1" applyFont="1" applyFill="1" applyBorder="1" applyAlignment="1" applyProtection="1">
      <alignment horizontal="right" wrapText="1"/>
    </xf>
    <xf numFmtId="0" fontId="45" fillId="0" borderId="46" xfId="0" applyFont="1" applyFill="1" applyBorder="1" applyAlignment="1" applyProtection="1">
      <alignment vertical="center" wrapText="1"/>
    </xf>
    <xf numFmtId="0" fontId="11" fillId="0" borderId="46" xfId="0" applyFont="1" applyFill="1" applyBorder="1" applyAlignment="1" applyProtection="1">
      <alignment vertical="center" wrapText="1"/>
    </xf>
    <xf numFmtId="3" fontId="11" fillId="0" borderId="46" xfId="0" applyNumberFormat="1" applyFont="1" applyFill="1" applyBorder="1" applyAlignment="1" applyProtection="1">
      <alignment horizontal="right" vertical="center" wrapText="1"/>
    </xf>
    <xf numFmtId="4" fontId="15" fillId="0" borderId="36" xfId="16" applyNumberFormat="1" applyFont="1" applyFill="1" applyBorder="1" applyAlignment="1">
      <alignment horizontal="right" vertical="center" wrapText="1"/>
    </xf>
    <xf numFmtId="0" fontId="43" fillId="0" borderId="48" xfId="0" applyFont="1" applyFill="1" applyBorder="1" applyAlignment="1" applyProtection="1">
      <alignment horizontal="left" wrapText="1"/>
    </xf>
    <xf numFmtId="3" fontId="43" fillId="0" borderId="48" xfId="0" applyNumberFormat="1" applyFont="1" applyFill="1" applyBorder="1" applyAlignment="1" applyProtection="1">
      <alignment horizontal="right" wrapText="1"/>
    </xf>
    <xf numFmtId="4" fontId="2" fillId="0" borderId="36" xfId="16" applyNumberFormat="1" applyFont="1" applyFill="1" applyBorder="1" applyAlignment="1">
      <alignment horizontal="right" vertical="center" wrapText="1"/>
    </xf>
    <xf numFmtId="0" fontId="43" fillId="25" borderId="46" xfId="0" applyFont="1" applyFill="1" applyBorder="1" applyAlignment="1">
      <alignment horizontal="left" wrapText="1"/>
    </xf>
    <xf numFmtId="3" fontId="43" fillId="25" borderId="46" xfId="0" applyNumberFormat="1" applyFont="1" applyFill="1" applyBorder="1" applyAlignment="1">
      <alignment horizontal="right" wrapText="1"/>
    </xf>
    <xf numFmtId="0" fontId="15" fillId="0" borderId="1" xfId="0" applyFont="1" applyFill="1" applyBorder="1" applyAlignment="1" applyProtection="1">
      <alignment horizontal="left" vertical="center" wrapText="1"/>
      <protection locked="0"/>
    </xf>
    <xf numFmtId="3" fontId="15" fillId="0" borderId="1" xfId="16" applyNumberFormat="1" applyFont="1" applyFill="1" applyBorder="1" applyAlignment="1" applyProtection="1">
      <alignment horizontal="right" vertical="center" wrapText="1"/>
      <protection locked="0"/>
    </xf>
    <xf numFmtId="3" fontId="15" fillId="0" borderId="1" xfId="16" applyNumberFormat="1" applyFont="1" applyFill="1" applyBorder="1" applyAlignment="1">
      <alignment horizontal="right" vertical="center" wrapText="1"/>
    </xf>
    <xf numFmtId="0" fontId="15" fillId="22" borderId="1" xfId="0" applyFont="1" applyFill="1" applyBorder="1" applyAlignment="1" applyProtection="1">
      <alignment horizontal="center" vertical="center" wrapText="1"/>
      <protection locked="0"/>
    </xf>
    <xf numFmtId="0" fontId="2" fillId="22" borderId="1" xfId="0" applyFont="1" applyFill="1" applyBorder="1" applyAlignment="1" applyProtection="1">
      <alignment horizontal="center" vertical="center" wrapText="1"/>
      <protection locked="0"/>
    </xf>
    <xf numFmtId="3" fontId="2" fillId="22" borderId="1" xfId="16" applyNumberFormat="1" applyFont="1" applyFill="1" applyBorder="1" applyAlignment="1" applyProtection="1">
      <alignment horizontal="right" vertical="center" wrapText="1"/>
      <protection locked="0"/>
    </xf>
    <xf numFmtId="3" fontId="2" fillId="22" borderId="1" xfId="16" applyNumberFormat="1" applyFont="1" applyFill="1" applyBorder="1" applyAlignment="1">
      <alignment horizontal="right" vertical="center" wrapText="1"/>
    </xf>
    <xf numFmtId="4" fontId="15" fillId="0" borderId="42" xfId="16" applyNumberFormat="1" applyFont="1" applyFill="1" applyBorder="1" applyAlignment="1">
      <alignment horizontal="center" vertical="center" wrapText="1"/>
    </xf>
    <xf numFmtId="0" fontId="15" fillId="22" borderId="1" xfId="0" applyFont="1" applyFill="1" applyBorder="1" applyAlignment="1" applyProtection="1">
      <alignment horizontal="center" vertical="center"/>
      <protection locked="0"/>
    </xf>
    <xf numFmtId="0" fontId="2" fillId="22" borderId="1" xfId="0" applyFont="1" applyFill="1" applyBorder="1" applyAlignment="1" applyProtection="1">
      <alignment horizontal="center" vertical="center"/>
      <protection locked="0"/>
    </xf>
    <xf numFmtId="3" fontId="2" fillId="22" borderId="1" xfId="16" applyNumberFormat="1" applyFont="1" applyFill="1" applyBorder="1" applyAlignment="1" applyProtection="1">
      <alignment horizontal="right" vertical="center"/>
      <protection locked="0"/>
    </xf>
    <xf numFmtId="3" fontId="2" fillId="22" borderId="1" xfId="16" applyNumberFormat="1" applyFont="1" applyFill="1" applyBorder="1" applyAlignment="1">
      <alignment horizontal="right" vertical="center"/>
    </xf>
    <xf numFmtId="4" fontId="15" fillId="0" borderId="42" xfId="16" applyNumberFormat="1" applyFont="1" applyFill="1" applyBorder="1" applyAlignment="1">
      <alignment horizontal="center" vertical="center"/>
    </xf>
    <xf numFmtId="0" fontId="15" fillId="0" borderId="0" xfId="0" applyFont="1" applyFill="1" applyBorder="1" applyAlignment="1">
      <alignment horizontal="center" vertical="center"/>
    </xf>
    <xf numFmtId="3" fontId="15" fillId="0" borderId="0" xfId="16" applyNumberFormat="1" applyFont="1" applyFill="1" applyBorder="1" applyAlignment="1">
      <alignment horizontal="right" vertical="center"/>
    </xf>
    <xf numFmtId="4" fontId="15" fillId="0" borderId="0" xfId="16" applyNumberFormat="1" applyFont="1" applyFill="1" applyBorder="1" applyAlignment="1">
      <alignment horizontal="center" vertical="center"/>
    </xf>
    <xf numFmtId="3" fontId="2" fillId="16" borderId="0" xfId="0" applyNumberFormat="1" applyFont="1" applyFill="1" applyBorder="1"/>
    <xf numFmtId="3" fontId="15" fillId="0" borderId="0" xfId="16" applyNumberFormat="1" applyFont="1" applyFill="1" applyBorder="1" applyAlignment="1">
      <alignment horizontal="right"/>
    </xf>
    <xf numFmtId="0" fontId="15" fillId="0" borderId="0" xfId="0" applyFont="1" applyFill="1" applyBorder="1" applyAlignment="1">
      <alignment horizontal="left"/>
    </xf>
    <xf numFmtId="0" fontId="15" fillId="0" borderId="31" xfId="0" applyFont="1" applyFill="1" applyBorder="1" applyAlignment="1">
      <alignment horizontal="left"/>
    </xf>
    <xf numFmtId="3" fontId="15" fillId="0" borderId="31" xfId="0" applyNumberFormat="1" applyFont="1" applyFill="1" applyBorder="1" applyAlignment="1">
      <alignment horizontal="right"/>
    </xf>
    <xf numFmtId="0" fontId="15" fillId="0" borderId="31" xfId="0" applyFont="1" applyFill="1" applyBorder="1"/>
    <xf numFmtId="3" fontId="46" fillId="0" borderId="31" xfId="0" applyNumberFormat="1" applyFont="1" applyFill="1" applyBorder="1" applyAlignment="1">
      <alignment horizontal="right"/>
    </xf>
    <xf numFmtId="0" fontId="15" fillId="23" borderId="48" xfId="9" applyFont="1" applyFill="1" applyBorder="1" applyAlignment="1" applyProtection="1">
      <alignment vertical="center" wrapText="1"/>
    </xf>
    <xf numFmtId="0" fontId="2" fillId="23" borderId="48" xfId="9" applyFont="1" applyFill="1" applyBorder="1" applyAlignment="1" applyProtection="1">
      <alignment vertical="center" wrapText="1"/>
    </xf>
    <xf numFmtId="3" fontId="11" fillId="0" borderId="48" xfId="0" applyNumberFormat="1" applyFont="1" applyFill="1" applyBorder="1" applyAlignment="1" applyProtection="1">
      <alignment horizontal="right" vertical="center" wrapText="1"/>
    </xf>
    <xf numFmtId="3" fontId="2" fillId="23" borderId="48" xfId="9" applyNumberFormat="1" applyFont="1" applyFill="1" applyBorder="1" applyAlignment="1" applyProtection="1">
      <alignment horizontal="right" vertical="center" wrapText="1"/>
    </xf>
    <xf numFmtId="3" fontId="15" fillId="23" borderId="48" xfId="9" applyNumberFormat="1" applyFont="1" applyFill="1" applyBorder="1" applyAlignment="1" applyProtection="1">
      <alignment horizontal="right" vertical="center" wrapText="1"/>
    </xf>
    <xf numFmtId="4" fontId="2" fillId="0" borderId="1" xfId="0" applyNumberFormat="1" applyFont="1" applyFill="1" applyBorder="1"/>
    <xf numFmtId="3" fontId="15" fillId="0" borderId="0" xfId="0" applyNumberFormat="1" applyFont="1" applyAlignment="1">
      <alignment horizontal="right"/>
    </xf>
    <xf numFmtId="0" fontId="43" fillId="20" borderId="1" xfId="0" applyFont="1" applyFill="1" applyBorder="1" applyAlignment="1">
      <alignment horizontal="left"/>
    </xf>
    <xf numFmtId="0" fontId="43" fillId="20" borderId="1" xfId="0" applyFont="1" applyFill="1" applyBorder="1" applyAlignment="1">
      <alignment horizontal="justify"/>
    </xf>
    <xf numFmtId="0" fontId="47" fillId="0" borderId="0" xfId="0" applyFont="1" applyAlignment="1" applyProtection="1">
      <alignment vertical="center" wrapText="1"/>
      <protection locked="0"/>
    </xf>
    <xf numFmtId="0" fontId="0" fillId="26" borderId="0" xfId="0" applyFill="1" applyBorder="1"/>
    <xf numFmtId="0" fontId="49" fillId="26" borderId="49" xfId="0" applyFont="1" applyFill="1" applyBorder="1" applyAlignment="1">
      <alignment wrapText="1"/>
    </xf>
    <xf numFmtId="0" fontId="50" fillId="26" borderId="50" xfId="0" applyFont="1" applyFill="1" applyBorder="1" applyAlignment="1">
      <alignment horizontal="left" wrapText="1"/>
    </xf>
    <xf numFmtId="0" fontId="51" fillId="26" borderId="0" xfId="0" applyFont="1" applyFill="1" applyBorder="1"/>
    <xf numFmtId="14" fontId="50" fillId="26" borderId="50" xfId="0" applyNumberFormat="1" applyFont="1" applyFill="1" applyBorder="1" applyAlignment="1">
      <alignment horizontal="left" wrapText="1"/>
    </xf>
    <xf numFmtId="14" fontId="2" fillId="0" borderId="0" xfId="0" applyNumberFormat="1" applyFont="1" applyFill="1" applyBorder="1" applyAlignment="1">
      <alignment horizontal="left"/>
    </xf>
    <xf numFmtId="0" fontId="2" fillId="27" borderId="1" xfId="0" applyFont="1" applyFill="1" applyBorder="1" applyAlignment="1">
      <alignment horizontal="left" vertical="center"/>
    </xf>
    <xf numFmtId="1" fontId="2" fillId="27" borderId="1" xfId="1" applyNumberFormat="1" applyFont="1" applyFill="1" applyBorder="1" applyAlignment="1">
      <alignment horizontal="center" vertical="center"/>
    </xf>
    <xf numFmtId="0" fontId="15" fillId="27" borderId="1" xfId="0" applyFont="1" applyFill="1" applyBorder="1" applyAlignment="1">
      <alignment horizontal="left" vertical="center"/>
    </xf>
    <xf numFmtId="1" fontId="15" fillId="27" borderId="1" xfId="1" applyNumberFormat="1" applyFont="1" applyFill="1" applyBorder="1" applyAlignment="1">
      <alignment horizontal="center" vertical="center"/>
    </xf>
    <xf numFmtId="0" fontId="8" fillId="4" borderId="1" xfId="0" applyFont="1" applyFill="1" applyBorder="1" applyAlignment="1">
      <alignment horizontal="center" vertical="center"/>
    </xf>
    <xf numFmtId="3" fontId="8" fillId="4" borderId="1" xfId="0" applyNumberFormat="1" applyFont="1" applyFill="1" applyBorder="1" applyAlignment="1">
      <alignment horizontal="center" vertical="center"/>
    </xf>
    <xf numFmtId="0" fontId="52" fillId="5" borderId="1" xfId="0" applyFont="1" applyFill="1" applyBorder="1" applyAlignment="1">
      <alignment horizontal="center"/>
    </xf>
    <xf numFmtId="0" fontId="52" fillId="5" borderId="1" xfId="0" applyFont="1" applyFill="1" applyBorder="1" applyAlignment="1">
      <alignment horizontal="center" wrapText="1"/>
    </xf>
    <xf numFmtId="0" fontId="52" fillId="5" borderId="1" xfId="0" applyFont="1" applyFill="1" applyBorder="1" applyAlignment="1">
      <alignment horizontal="left"/>
    </xf>
    <xf numFmtId="0" fontId="52" fillId="5" borderId="1" xfId="0" applyFont="1" applyFill="1" applyBorder="1" applyAlignment="1">
      <alignment horizontal="left" wrapText="1"/>
    </xf>
    <xf numFmtId="0" fontId="53" fillId="5" borderId="1" xfId="0" applyFont="1" applyFill="1" applyBorder="1" applyAlignment="1">
      <alignment horizontal="left"/>
    </xf>
    <xf numFmtId="0" fontId="54" fillId="0" borderId="46" xfId="0" applyNumberFormat="1" applyFont="1" applyBorder="1" applyAlignment="1">
      <alignment horizontal="center" vertical="center" wrapText="1"/>
    </xf>
    <xf numFmtId="1" fontId="22" fillId="0"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2" fillId="0" borderId="0" xfId="0" applyFont="1" applyAlignment="1">
      <alignment horizontal="center" vertical="center" wrapText="1"/>
    </xf>
    <xf numFmtId="1" fontId="22" fillId="0" borderId="0" xfId="0" applyNumberFormat="1" applyFont="1" applyAlignment="1">
      <alignment horizontal="center" vertical="center" wrapText="1"/>
    </xf>
    <xf numFmtId="0" fontId="54" fillId="0" borderId="0" xfId="0" applyFont="1" applyAlignment="1">
      <alignment horizontal="center" vertical="center"/>
    </xf>
    <xf numFmtId="0" fontId="54" fillId="0" borderId="0" xfId="0" applyFont="1" applyFill="1" applyAlignment="1">
      <alignment horizontal="center" vertical="center"/>
    </xf>
    <xf numFmtId="0" fontId="55" fillId="0" borderId="0" xfId="0" applyFont="1" applyAlignment="1">
      <alignment horizontal="center" vertical="center"/>
    </xf>
    <xf numFmtId="0" fontId="54" fillId="0" borderId="0" xfId="0" applyFont="1" applyAlignment="1">
      <alignment horizontal="center"/>
    </xf>
    <xf numFmtId="0" fontId="54" fillId="0" borderId="1" xfId="0" applyFont="1" applyBorder="1" applyAlignment="1">
      <alignment horizontal="center" vertical="center"/>
    </xf>
    <xf numFmtId="0" fontId="54"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0" fillId="0" borderId="1" xfId="0" applyBorder="1" applyAlignment="1" applyProtection="1">
      <alignment horizontal="left"/>
      <protection locked="0"/>
    </xf>
    <xf numFmtId="49" fontId="22" fillId="0" borderId="0" xfId="0" applyNumberFormat="1" applyFont="1" applyAlignment="1">
      <alignment horizontal="center" vertical="center" wrapText="1"/>
    </xf>
    <xf numFmtId="49" fontId="57" fillId="0" borderId="0" xfId="17" applyFont="1" applyAlignment="1" applyProtection="1">
      <alignment horizontal="left" vertical="center" wrapText="1"/>
      <protection locked="0"/>
    </xf>
    <xf numFmtId="49" fontId="57" fillId="0" borderId="0" xfId="17" applyFont="1" applyProtection="1">
      <alignment horizontal="left" vertical="center"/>
      <protection locked="0"/>
    </xf>
    <xf numFmtId="0" fontId="54" fillId="0" borderId="0" xfId="0" applyNumberFormat="1" applyFont="1" applyFill="1" applyAlignment="1">
      <alignment horizontal="center"/>
    </xf>
    <xf numFmtId="1" fontId="57" fillId="0" borderId="0" xfId="17" applyNumberFormat="1" applyFont="1" applyAlignment="1" applyProtection="1">
      <alignment horizontal="center" vertical="center"/>
      <protection locked="0"/>
    </xf>
    <xf numFmtId="0" fontId="15" fillId="0" borderId="0" xfId="0" applyFont="1" applyAlignment="1">
      <alignment vertical="top" wrapText="1"/>
    </xf>
    <xf numFmtId="0" fontId="15" fillId="0" borderId="1" xfId="0" applyFont="1" applyBorder="1" applyAlignment="1">
      <alignment vertical="top"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58" fillId="26" borderId="50" xfId="18" applyFill="1" applyBorder="1" applyAlignment="1">
      <alignment horizontal="left" wrapText="1"/>
    </xf>
    <xf numFmtId="0" fontId="0" fillId="2" borderId="1" xfId="0" applyFill="1" applyBorder="1"/>
    <xf numFmtId="0" fontId="48" fillId="26" borderId="0" xfId="0" applyFont="1" applyFill="1" applyBorder="1" applyAlignment="1">
      <alignment horizontal="center"/>
    </xf>
    <xf numFmtId="0" fontId="8" fillId="4" borderId="12" xfId="0" applyFont="1" applyFill="1" applyBorder="1" applyAlignment="1">
      <alignment horizontal="left" vertical="center"/>
    </xf>
    <xf numFmtId="0" fontId="9" fillId="0" borderId="8" xfId="0" applyFont="1" applyBorder="1" applyAlignment="1">
      <alignment vertical="center"/>
    </xf>
    <xf numFmtId="0" fontId="10" fillId="4" borderId="13" xfId="0" applyFont="1" applyFill="1" applyBorder="1" applyAlignment="1">
      <alignment horizontal="left" vertical="center"/>
    </xf>
    <xf numFmtId="0" fontId="25" fillId="0" borderId="14" xfId="0" applyFont="1" applyFill="1" applyBorder="1" applyAlignment="1">
      <alignment horizontal="center" vertical="center"/>
    </xf>
    <xf numFmtId="0" fontId="23" fillId="0" borderId="19" xfId="0" applyFont="1" applyFill="1" applyBorder="1" applyAlignment="1">
      <alignment horizontal="center" vertical="center"/>
    </xf>
    <xf numFmtId="0" fontId="10" fillId="4" borderId="0" xfId="0" applyFont="1" applyFill="1" applyBorder="1" applyAlignment="1">
      <alignment horizontal="left" vertical="center"/>
    </xf>
    <xf numFmtId="0" fontId="8" fillId="4" borderId="0" xfId="0" applyFont="1" applyFill="1" applyBorder="1" applyAlignment="1">
      <alignment horizontal="left" vertical="center"/>
    </xf>
    <xf numFmtId="0" fontId="8" fillId="12" borderId="23" xfId="0" applyFont="1" applyFill="1" applyBorder="1" applyAlignment="1">
      <alignment horizontal="right" vertical="center"/>
    </xf>
    <xf numFmtId="0" fontId="8" fillId="12" borderId="24" xfId="0" applyFont="1" applyFill="1" applyBorder="1" applyAlignment="1">
      <alignment horizontal="right" vertical="center"/>
    </xf>
    <xf numFmtId="0" fontId="8" fillId="12" borderId="25" xfId="0" applyFont="1" applyFill="1" applyBorder="1" applyAlignment="1">
      <alignment horizontal="right" vertical="center"/>
    </xf>
    <xf numFmtId="0" fontId="8" fillId="4" borderId="23" xfId="0" applyFont="1" applyFill="1" applyBorder="1" applyAlignment="1">
      <alignment horizontal="right" vertical="center"/>
    </xf>
    <xf numFmtId="0" fontId="8" fillId="4" borderId="24" xfId="0" applyFont="1" applyFill="1" applyBorder="1" applyAlignment="1">
      <alignment horizontal="right" vertical="center"/>
    </xf>
    <xf numFmtId="0" fontId="8" fillId="4" borderId="25" xfId="0" applyFont="1" applyFill="1" applyBorder="1" applyAlignment="1">
      <alignment horizontal="right" vertical="center"/>
    </xf>
    <xf numFmtId="0" fontId="8" fillId="10" borderId="23" xfId="0" applyFont="1" applyFill="1" applyBorder="1" applyAlignment="1">
      <alignment horizontal="right" vertical="center"/>
    </xf>
    <xf numFmtId="0" fontId="8" fillId="10" borderId="24" xfId="0" applyFont="1" applyFill="1" applyBorder="1" applyAlignment="1">
      <alignment horizontal="right" vertical="center"/>
    </xf>
    <xf numFmtId="0" fontId="8" fillId="10" borderId="25" xfId="0" applyFont="1" applyFill="1" applyBorder="1" applyAlignment="1">
      <alignment horizontal="right" vertical="center"/>
    </xf>
    <xf numFmtId="4" fontId="35" fillId="0" borderId="18" xfId="0" applyNumberFormat="1" applyFont="1" applyFill="1" applyBorder="1" applyAlignment="1">
      <alignment horizontal="center" vertical="center" wrapText="1"/>
    </xf>
    <xf numFmtId="4" fontId="37" fillId="0" borderId="22" xfId="0" applyNumberFormat="1" applyFont="1" applyFill="1" applyBorder="1" applyAlignment="1">
      <alignment vertical="center"/>
    </xf>
    <xf numFmtId="0" fontId="8" fillId="0" borderId="14" xfId="0" applyFont="1" applyFill="1" applyBorder="1" applyAlignment="1">
      <alignment horizontal="center" vertical="center"/>
    </xf>
    <xf numFmtId="0" fontId="9" fillId="0" borderId="19" xfId="0" applyFont="1" applyFill="1" applyBorder="1" applyAlignment="1">
      <alignment vertical="center"/>
    </xf>
    <xf numFmtId="0" fontId="8" fillId="0" borderId="15" xfId="0" applyFont="1" applyFill="1" applyBorder="1" applyAlignment="1">
      <alignment horizontal="center" vertical="center" wrapText="1"/>
    </xf>
    <xf numFmtId="0" fontId="9" fillId="0" borderId="16" xfId="0" applyFont="1" applyFill="1" applyBorder="1" applyAlignment="1">
      <alignment vertical="center"/>
    </xf>
    <xf numFmtId="4" fontId="8" fillId="0" borderId="17" xfId="0" applyNumberFormat="1" applyFont="1" applyFill="1" applyBorder="1" applyAlignment="1">
      <alignment horizontal="center" vertical="center" wrapText="1"/>
    </xf>
    <xf numFmtId="4" fontId="9" fillId="0" borderId="21" xfId="0" applyNumberFormat="1" applyFont="1" applyFill="1" applyBorder="1" applyAlignment="1">
      <alignment vertical="center"/>
    </xf>
    <xf numFmtId="49" fontId="8" fillId="0" borderId="17" xfId="0" applyNumberFormat="1" applyFont="1" applyFill="1" applyBorder="1" applyAlignment="1">
      <alignment horizontal="center" vertical="center" wrapText="1"/>
    </xf>
    <xf numFmtId="0" fontId="9" fillId="0" borderId="21" xfId="0" applyFont="1" applyFill="1" applyBorder="1" applyAlignment="1">
      <alignment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8" borderId="23" xfId="0" applyFont="1" applyFill="1" applyBorder="1" applyAlignment="1">
      <alignment horizontal="right" vertical="center"/>
    </xf>
    <xf numFmtId="0" fontId="8" fillId="8" borderId="24" xfId="0" applyFont="1" applyFill="1" applyBorder="1" applyAlignment="1">
      <alignment horizontal="right" vertical="center"/>
    </xf>
    <xf numFmtId="0" fontId="8" fillId="8" borderId="25" xfId="0" applyFont="1" applyFill="1" applyBorder="1" applyAlignment="1">
      <alignment horizontal="right" vertical="center"/>
    </xf>
    <xf numFmtId="0" fontId="8" fillId="9" borderId="23" xfId="0" applyFont="1" applyFill="1" applyBorder="1" applyAlignment="1">
      <alignment horizontal="right" vertical="center"/>
    </xf>
    <xf numFmtId="0" fontId="8" fillId="9" borderId="24" xfId="0" applyFont="1" applyFill="1" applyBorder="1" applyAlignment="1">
      <alignment horizontal="right" vertical="center"/>
    </xf>
    <xf numFmtId="0" fontId="8" fillId="9" borderId="25" xfId="0" applyFont="1" applyFill="1" applyBorder="1" applyAlignment="1">
      <alignment horizontal="righ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1" xfId="0" applyFont="1" applyFill="1" applyBorder="1" applyAlignment="1">
      <alignment horizontal="left" vertical="center"/>
    </xf>
    <xf numFmtId="0" fontId="10" fillId="4" borderId="23" xfId="0" applyFont="1" applyFill="1" applyBorder="1" applyAlignment="1">
      <alignment horizontal="left" vertical="center"/>
    </xf>
    <xf numFmtId="0" fontId="10" fillId="4" borderId="24" xfId="0" applyFont="1" applyFill="1" applyBorder="1" applyAlignment="1">
      <alignment horizontal="left" vertical="center"/>
    </xf>
    <xf numFmtId="0" fontId="10" fillId="4" borderId="25" xfId="0" applyFont="1" applyFill="1" applyBorder="1" applyAlignment="1">
      <alignment horizontal="left" vertical="center"/>
    </xf>
    <xf numFmtId="0" fontId="8" fillId="4" borderId="31" xfId="0" applyFont="1" applyFill="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35" fillId="0" borderId="14" xfId="0" applyFont="1" applyFill="1" applyBorder="1" applyAlignment="1">
      <alignment horizontal="center" vertical="center"/>
    </xf>
    <xf numFmtId="0" fontId="32" fillId="0" borderId="1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10" fillId="4" borderId="1" xfId="0" applyFont="1" applyFill="1" applyBorder="1" applyAlignment="1">
      <alignment horizontal="left" vertical="center"/>
    </xf>
    <xf numFmtId="0" fontId="9" fillId="0" borderId="7" xfId="0" applyFont="1" applyBorder="1" applyAlignment="1">
      <alignment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0" fontId="15" fillId="0" borderId="0" xfId="0" applyFont="1" applyAlignment="1">
      <alignment horizontal="left" vertical="center" wrapText="1"/>
    </xf>
    <xf numFmtId="0" fontId="15" fillId="0" borderId="0" xfId="0" applyFont="1" applyAlignment="1"/>
    <xf numFmtId="0" fontId="2"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wrapText="1"/>
    </xf>
    <xf numFmtId="0" fontId="2" fillId="0" borderId="0" xfId="0" applyFont="1" applyAlignment="1">
      <alignment horizontal="left" vertical="center"/>
    </xf>
    <xf numFmtId="0" fontId="15" fillId="0" borderId="0" xfId="0" applyFont="1" applyAlignment="1">
      <alignment horizontal="left" vertical="center"/>
    </xf>
    <xf numFmtId="0" fontId="39" fillId="0" borderId="32" xfId="0" applyFont="1" applyFill="1" applyBorder="1" applyAlignment="1">
      <alignment horizontal="center"/>
    </xf>
    <xf numFmtId="0" fontId="39" fillId="0" borderId="33" xfId="0" applyFont="1" applyFill="1" applyBorder="1" applyAlignment="1">
      <alignment horizontal="center"/>
    </xf>
    <xf numFmtId="0" fontId="39" fillId="0" borderId="34" xfId="0" applyFont="1" applyFill="1" applyBorder="1" applyAlignment="1">
      <alignment horizontal="center"/>
    </xf>
    <xf numFmtId="0" fontId="40" fillId="0" borderId="35" xfId="0" applyFont="1" applyFill="1" applyBorder="1" applyAlignment="1">
      <alignment horizontal="center"/>
    </xf>
    <xf numFmtId="0" fontId="40" fillId="0" borderId="0" xfId="0" applyFont="1" applyFill="1" applyBorder="1" applyAlignment="1">
      <alignment horizontal="center"/>
    </xf>
    <xf numFmtId="0" fontId="40" fillId="0" borderId="36" xfId="0" applyFont="1" applyFill="1" applyBorder="1" applyAlignment="1">
      <alignment horizontal="center"/>
    </xf>
    <xf numFmtId="0" fontId="40" fillId="0" borderId="37" xfId="0" applyFont="1" applyFill="1" applyBorder="1" applyAlignment="1">
      <alignment horizontal="center"/>
    </xf>
    <xf numFmtId="0" fontId="40" fillId="0" borderId="38" xfId="0" applyFont="1" applyFill="1" applyBorder="1" applyAlignment="1">
      <alignment horizontal="center"/>
    </xf>
    <xf numFmtId="0" fontId="40" fillId="0" borderId="39" xfId="0" applyFont="1" applyFill="1" applyBorder="1" applyAlignment="1">
      <alignment horizontal="center"/>
    </xf>
    <xf numFmtId="0" fontId="2" fillId="6" borderId="29" xfId="0" applyFont="1" applyFill="1" applyBorder="1" applyAlignment="1">
      <alignment horizontal="center" vertical="center" wrapText="1"/>
    </xf>
    <xf numFmtId="0" fontId="2" fillId="6" borderId="43" xfId="0" applyFont="1" applyFill="1" applyBorder="1" applyAlignment="1">
      <alignment horizontal="center" vertical="center" wrapText="1"/>
    </xf>
    <xf numFmtId="3" fontId="2" fillId="6" borderId="29" xfId="0" applyNumberFormat="1" applyFont="1" applyFill="1" applyBorder="1" applyAlignment="1">
      <alignment horizontal="right" vertical="center" wrapText="1"/>
    </xf>
    <xf numFmtId="3" fontId="2" fillId="6" borderId="43" xfId="0" applyNumberFormat="1" applyFont="1" applyFill="1" applyBorder="1" applyAlignment="1">
      <alignment horizontal="right" vertical="center" wrapText="1"/>
    </xf>
    <xf numFmtId="3" fontId="2" fillId="6" borderId="40" xfId="0" applyNumberFormat="1" applyFont="1" applyFill="1" applyBorder="1" applyAlignment="1">
      <alignment horizontal="right"/>
    </xf>
    <xf numFmtId="3" fontId="2" fillId="6" borderId="41" xfId="0" applyNumberFormat="1" applyFont="1" applyFill="1" applyBorder="1" applyAlignment="1">
      <alignment horizontal="right"/>
    </xf>
    <xf numFmtId="3" fontId="2" fillId="6" borderId="42" xfId="0" applyNumberFormat="1" applyFont="1" applyFill="1" applyBorder="1" applyAlignment="1">
      <alignment horizontal="right"/>
    </xf>
    <xf numFmtId="3" fontId="2" fillId="6" borderId="29" xfId="0" applyNumberFormat="1" applyFont="1" applyFill="1" applyBorder="1" applyAlignment="1">
      <alignment horizontal="right" wrapText="1"/>
    </xf>
    <xf numFmtId="3" fontId="2" fillId="6" borderId="43" xfId="0" applyNumberFormat="1" applyFont="1" applyFill="1" applyBorder="1" applyAlignment="1">
      <alignment horizontal="right" wrapText="1"/>
    </xf>
    <xf numFmtId="4" fontId="15" fillId="0" borderId="29" xfId="0" applyNumberFormat="1" applyFont="1" applyFill="1" applyBorder="1" applyAlignment="1">
      <alignment horizontal="center" wrapText="1"/>
    </xf>
    <xf numFmtId="4" fontId="15" fillId="0" borderId="30" xfId="0" applyNumberFormat="1" applyFont="1" applyFill="1" applyBorder="1" applyAlignment="1">
      <alignment horizontal="center" wrapText="1"/>
    </xf>
    <xf numFmtId="0" fontId="43" fillId="0" borderId="0" xfId="0" applyFont="1" applyAlignment="1" applyProtection="1">
      <alignment horizontal="left" vertical="center" wrapText="1"/>
      <protection locked="0"/>
    </xf>
    <xf numFmtId="0" fontId="43" fillId="0" borderId="0" xfId="0" applyFont="1" applyAlignment="1" applyProtection="1">
      <alignment horizontal="center" vertical="center" wrapText="1"/>
      <protection locked="0"/>
    </xf>
    <xf numFmtId="0" fontId="20" fillId="5" borderId="28"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18" fillId="7" borderId="28" xfId="0" applyFont="1" applyFill="1" applyBorder="1" applyAlignment="1">
      <alignment horizontal="center" wrapText="1"/>
    </xf>
  </cellXfs>
  <cellStyles count="19">
    <cellStyle name="BodyStyle" xfId="17"/>
    <cellStyle name="Hipervínculo" xfId="18" builtinId="8"/>
    <cellStyle name="Millares" xfId="12" builtinId="3"/>
    <cellStyle name="Millares 2" xfId="13"/>
    <cellStyle name="Moneda" xfId="16" builtinId="4"/>
    <cellStyle name="Moneda 2" xfId="11"/>
    <cellStyle name="Nivel 1,2.3,5,6,9" xfId="5"/>
    <cellStyle name="Nivel 4" xfId="6"/>
    <cellStyle name="Nivel 7" xfId="2"/>
    <cellStyle name="Normal" xfId="0" builtinId="0"/>
    <cellStyle name="Normal 2" xfId="1"/>
    <cellStyle name="Normal 2 2" xfId="4"/>
    <cellStyle name="Normal 2 2 2" xfId="7"/>
    <cellStyle name="Normal 3" xfId="8"/>
    <cellStyle name="Normal 4" xfId="3"/>
    <cellStyle name="Normal 5" xfId="9"/>
    <cellStyle name="Normal 6" xfId="10"/>
    <cellStyle name="Normal_AUXFUENTE" xfId="15"/>
    <cellStyle name="Normal_FUENTES_DE_INGRESO" xfId="14"/>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CCFF"/>
      <color rgb="FF9999FF"/>
      <color rgb="FFFFFF99"/>
      <color rgb="FFCCFFCC"/>
      <color rgb="FF66FFFF"/>
      <color rgb="FFFFCCFF"/>
      <color rgb="FFFFCC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LIQUIDACION!A1"/><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FLUJO DE CAJA'!A1"/><Relationship Id="rId5" Type="http://schemas.openxmlformats.org/officeDocument/2006/relationships/hyperlink" Target="#PRESUPUESTO!A1"/><Relationship Id="rId4" Type="http://schemas.openxmlformats.org/officeDocument/2006/relationships/hyperlink" Target="#PAA!A1"/></Relationships>
</file>

<file path=xl/drawings/_rels/drawing2.xml.rels><?xml version="1.0" encoding="UTF-8" standalone="yes"?>
<Relationships xmlns="http://schemas.openxmlformats.org/package/2006/relationships"><Relationship Id="rId2" Type="http://schemas.openxmlformats.org/officeDocument/2006/relationships/hyperlink" Target="#'DATOS COLEGIO'!A1"/><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1057275</xdr:colOff>
      <xdr:row>1</xdr:row>
      <xdr:rowOff>0</xdr:rowOff>
    </xdr:from>
    <xdr:to>
      <xdr:col>2</xdr:col>
      <xdr:colOff>2695575</xdr:colOff>
      <xdr:row>10</xdr:row>
      <xdr:rowOff>104775</xdr:rowOff>
    </xdr:to>
    <xdr:pic>
      <xdr:nvPicPr>
        <xdr:cNvPr id="2" name="rg_h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 y="99060"/>
          <a:ext cx="5692140" cy="1613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154211</xdr:colOff>
      <xdr:row>0</xdr:row>
      <xdr:rowOff>171450</xdr:rowOff>
    </xdr:from>
    <xdr:to>
      <xdr:col>1</xdr:col>
      <xdr:colOff>993880</xdr:colOff>
      <xdr:row>5</xdr:row>
      <xdr:rowOff>9525</xdr:rowOff>
    </xdr:to>
    <xdr:pic>
      <xdr:nvPicPr>
        <xdr:cNvPr id="3" name="Imagen 1">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60891" y="95250"/>
          <a:ext cx="839669" cy="409575"/>
        </a:xfrm>
        <a:prstGeom prst="smileyFace">
          <a:avLst/>
        </a:prstGeom>
        <a:solidFill>
          <a:srgbClr val="C0C0C0"/>
        </a:solidFill>
        <a:ln w="9525">
          <a:noFill/>
          <a:miter lim="800000"/>
          <a:headEnd/>
          <a:tailEnd/>
        </a:ln>
        <a:effectLst>
          <a:glow rad="139700">
            <a:schemeClr val="accent2">
              <a:satMod val="175000"/>
              <a:alpha val="40000"/>
            </a:schemeClr>
          </a:glow>
          <a:innerShdw blurRad="114300">
            <a:prstClr val="black"/>
          </a:innerShdw>
        </a:effectLst>
      </xdr:spPr>
    </xdr:pic>
    <xdr:clientData/>
  </xdr:twoCellAnchor>
  <xdr:oneCellAnchor>
    <xdr:from>
      <xdr:col>1</xdr:col>
      <xdr:colOff>1379220</xdr:colOff>
      <xdr:row>17</xdr:row>
      <xdr:rowOff>38100</xdr:rowOff>
    </xdr:from>
    <xdr:ext cx="5690414" cy="479823"/>
    <xdr:sp macro="" textlink="">
      <xdr:nvSpPr>
        <xdr:cNvPr id="4" name="16 Rectángulo">
          <a:extLst/>
        </xdr:cNvPr>
        <xdr:cNvSpPr/>
      </xdr:nvSpPr>
      <xdr:spPr>
        <a:xfrm>
          <a:off x="1485900" y="1722120"/>
          <a:ext cx="5690414" cy="479823"/>
        </a:xfrm>
        <a:prstGeom prst="rect">
          <a:avLst/>
        </a:prstGeom>
        <a:noFill/>
      </xdr:spPr>
      <xdr:txBody>
        <a:bodyPr wrap="square" lIns="91440" tIns="45720" rIns="91440" bIns="45720" anchor="ctr">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s-ES" sz="4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a:t>
          </a:r>
          <a:r>
            <a:rPr lang="es-ES" sz="36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INFORMACION COLEGIO</a:t>
          </a:r>
        </a:p>
      </xdr:txBody>
    </xdr:sp>
    <xdr:clientData/>
  </xdr:oneCellAnchor>
  <xdr:twoCellAnchor>
    <xdr:from>
      <xdr:col>0</xdr:col>
      <xdr:colOff>76200</xdr:colOff>
      <xdr:row>34</xdr:row>
      <xdr:rowOff>85723</xdr:rowOff>
    </xdr:from>
    <xdr:to>
      <xdr:col>2</xdr:col>
      <xdr:colOff>1904</xdr:colOff>
      <xdr:row>37</xdr:row>
      <xdr:rowOff>19048</xdr:rowOff>
    </xdr:to>
    <xdr:grpSp>
      <xdr:nvGrpSpPr>
        <xdr:cNvPr id="5" name="7 Grupo"/>
        <xdr:cNvGrpSpPr>
          <a:grpSpLocks/>
        </xdr:cNvGrpSpPr>
      </xdr:nvGrpSpPr>
      <xdr:grpSpPr bwMode="auto">
        <a:xfrm>
          <a:off x="76200" y="6181723"/>
          <a:ext cx="4086224" cy="436245"/>
          <a:chOff x="2481680" y="6344009"/>
          <a:chExt cx="1442620" cy="342900"/>
        </a:xfrm>
      </xdr:grpSpPr>
      <xdr:pic>
        <xdr:nvPicPr>
          <xdr:cNvPr id="6"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7" name="9 CuadroTexto">
            <a:hlinkClick xmlns:r="http://schemas.openxmlformats.org/officeDocument/2006/relationships" r:id="rId4"/>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PLAN</a:t>
            </a:r>
            <a:r>
              <a:rPr lang="es-ES" sz="1400" b="1" baseline="0">
                <a:latin typeface="Arial Rounded MT Bold" pitchFamily="34" charset="0"/>
              </a:rPr>
              <a:t> DE COMPRAS</a:t>
            </a:r>
            <a:endParaRPr lang="es-ES" sz="1400" b="1">
              <a:latin typeface="Arial Rounded MT Bold" pitchFamily="34" charset="0"/>
            </a:endParaRPr>
          </a:p>
        </xdr:txBody>
      </xdr:sp>
    </xdr:grpSp>
    <xdr:clientData/>
  </xdr:twoCellAnchor>
  <xdr:twoCellAnchor>
    <xdr:from>
      <xdr:col>2</xdr:col>
      <xdr:colOff>190500</xdr:colOff>
      <xdr:row>34</xdr:row>
      <xdr:rowOff>104775</xdr:rowOff>
    </xdr:from>
    <xdr:to>
      <xdr:col>2</xdr:col>
      <xdr:colOff>2049780</xdr:colOff>
      <xdr:row>37</xdr:row>
      <xdr:rowOff>76201</xdr:rowOff>
    </xdr:to>
    <xdr:grpSp>
      <xdr:nvGrpSpPr>
        <xdr:cNvPr id="8" name="7 Grupo"/>
        <xdr:cNvGrpSpPr>
          <a:grpSpLocks/>
        </xdr:cNvGrpSpPr>
      </xdr:nvGrpSpPr>
      <xdr:grpSpPr bwMode="auto">
        <a:xfrm>
          <a:off x="4351020" y="6200775"/>
          <a:ext cx="1859280" cy="474346"/>
          <a:chOff x="2481680" y="6344009"/>
          <a:chExt cx="1442620" cy="342900"/>
        </a:xfrm>
      </xdr:grpSpPr>
      <xdr:pic>
        <xdr:nvPicPr>
          <xdr:cNvPr id="9"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0" name="9 CuadroTexto">
            <a:hlinkClick xmlns:r="http://schemas.openxmlformats.org/officeDocument/2006/relationships" r:id="rId5"/>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PRESUPUESTO</a:t>
            </a:r>
          </a:p>
        </xdr:txBody>
      </xdr:sp>
    </xdr:grpSp>
    <xdr:clientData/>
  </xdr:twoCellAnchor>
  <xdr:twoCellAnchor>
    <xdr:from>
      <xdr:col>0</xdr:col>
      <xdr:colOff>95250</xdr:colOff>
      <xdr:row>38</xdr:row>
      <xdr:rowOff>123807</xdr:rowOff>
    </xdr:from>
    <xdr:to>
      <xdr:col>1</xdr:col>
      <xdr:colOff>1882140</xdr:colOff>
      <xdr:row>41</xdr:row>
      <xdr:rowOff>57131</xdr:rowOff>
    </xdr:to>
    <xdr:grpSp>
      <xdr:nvGrpSpPr>
        <xdr:cNvPr id="11" name="7 Grupo"/>
        <xdr:cNvGrpSpPr>
          <a:grpSpLocks/>
        </xdr:cNvGrpSpPr>
      </xdr:nvGrpSpPr>
      <xdr:grpSpPr bwMode="auto">
        <a:xfrm>
          <a:off x="95250" y="6890367"/>
          <a:ext cx="1893570" cy="436244"/>
          <a:chOff x="2481680" y="6344009"/>
          <a:chExt cx="1442620" cy="342900"/>
        </a:xfrm>
      </xdr:grpSpPr>
      <xdr:pic>
        <xdr:nvPicPr>
          <xdr:cNvPr id="12"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3" name="9 CuadroTexto">
            <a:hlinkClick xmlns:r="http://schemas.openxmlformats.org/officeDocument/2006/relationships" r:id="rId6"/>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FLUJO</a:t>
            </a:r>
            <a:r>
              <a:rPr lang="es-ES" sz="1400" b="1" baseline="0">
                <a:latin typeface="Arial Rounded MT Bold" pitchFamily="34" charset="0"/>
              </a:rPr>
              <a:t> DE CAJA</a:t>
            </a:r>
            <a:endParaRPr lang="es-ES" sz="1400" b="1">
              <a:latin typeface="Arial Rounded MT Bold" pitchFamily="34" charset="0"/>
            </a:endParaRPr>
          </a:p>
        </xdr:txBody>
      </xdr:sp>
    </xdr:grpSp>
    <xdr:clientData/>
  </xdr:twoCellAnchor>
  <xdr:twoCellAnchor>
    <xdr:from>
      <xdr:col>2</xdr:col>
      <xdr:colOff>180975</xdr:colOff>
      <xdr:row>38</xdr:row>
      <xdr:rowOff>152400</xdr:rowOff>
    </xdr:from>
    <xdr:to>
      <xdr:col>2</xdr:col>
      <xdr:colOff>3528060</xdr:colOff>
      <xdr:row>41</xdr:row>
      <xdr:rowOff>85725</xdr:rowOff>
    </xdr:to>
    <xdr:grpSp>
      <xdr:nvGrpSpPr>
        <xdr:cNvPr id="14" name="7 Grupo"/>
        <xdr:cNvGrpSpPr>
          <a:grpSpLocks/>
        </xdr:cNvGrpSpPr>
      </xdr:nvGrpSpPr>
      <xdr:grpSpPr bwMode="auto">
        <a:xfrm>
          <a:off x="4341495" y="6918960"/>
          <a:ext cx="3347085" cy="436245"/>
          <a:chOff x="2481680" y="6344009"/>
          <a:chExt cx="1442620" cy="342900"/>
        </a:xfrm>
      </xdr:grpSpPr>
      <xdr:pic>
        <xdr:nvPicPr>
          <xdr:cNvPr id="15"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3">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9"/>
            <a:ext cx="1438274"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16" name="9 CuadroTexto">
            <a:hlinkClick xmlns:r="http://schemas.openxmlformats.org/officeDocument/2006/relationships" r:id="rId7"/>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LIQUIDACION PRESUPUESTO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1</xdr:row>
      <xdr:rowOff>47625</xdr:rowOff>
    </xdr:from>
    <xdr:to>
      <xdr:col>15</xdr:col>
      <xdr:colOff>304800</xdr:colOff>
      <xdr:row>4</xdr:row>
      <xdr:rowOff>76200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57151" y="177165"/>
          <a:ext cx="15167609" cy="417195"/>
        </a:xfrm>
        <a:prstGeom prst="rect">
          <a:avLst/>
        </a:prstGeom>
      </xdr:spPr>
      <xdr:txBody>
        <a:bodyPr wrap="none" fromWordArt="1">
          <a:prstTxWarp prst="textPlain">
            <a:avLst>
              <a:gd name="adj" fmla="val 50000"/>
            </a:avLst>
          </a:prstTxWarp>
        </a:bodyPr>
        <a:lstStyle/>
        <a:p>
          <a:pPr algn="ctr" rtl="0"/>
          <a:r>
            <a:rPr lang="es-ES" sz="1400" kern="10" spc="0" baseline="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FLUJO DE CAJA VIGENCIA</a:t>
          </a:r>
          <a:r>
            <a:rPr lang="es-ES" sz="1800" kern="10" spc="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 </a:t>
          </a:r>
          <a:r>
            <a:rPr lang="es-ES" sz="1400" kern="10" spc="0" baseline="0">
              <a:ln w="9525">
                <a:noFill/>
                <a:round/>
                <a:headEnd/>
                <a:tailEnd/>
              </a:ln>
              <a:gradFill rotWithShape="1">
                <a:gsLst>
                  <a:gs pos="0">
                    <a:srgbClr val="993366">
                      <a:gamma/>
                      <a:shade val="46275"/>
                      <a:invGamma/>
                    </a:srgbClr>
                  </a:gs>
                  <a:gs pos="50000">
                    <a:srgbClr val="993366"/>
                  </a:gs>
                  <a:gs pos="100000">
                    <a:srgbClr val="993366">
                      <a:gamma/>
                      <a:shade val="46275"/>
                      <a:invGamma/>
                    </a:srgbClr>
                  </a:gs>
                </a:gsLst>
                <a:lin ang="5400000" scaled="1"/>
              </a:gradFill>
              <a:effectLst>
                <a:outerShdw dist="45791" dir="2021404" algn="ctr" rotWithShape="0">
                  <a:srgbClr val="B2B2B2">
                    <a:alpha val="80000"/>
                  </a:srgbClr>
                </a:outerShdw>
              </a:effectLst>
              <a:latin typeface="Times New Roman"/>
              <a:cs typeface="Times New Roman"/>
            </a:rPr>
            <a:t>2023</a:t>
          </a:r>
        </a:p>
      </xdr:txBody>
    </xdr:sp>
    <xdr:clientData/>
  </xdr:twoCellAnchor>
  <xdr:twoCellAnchor>
    <xdr:from>
      <xdr:col>0</xdr:col>
      <xdr:colOff>457200</xdr:colOff>
      <xdr:row>1</xdr:row>
      <xdr:rowOff>47625</xdr:rowOff>
    </xdr:from>
    <xdr:to>
      <xdr:col>16</xdr:col>
      <xdr:colOff>600075</xdr:colOff>
      <xdr:row>4</xdr:row>
      <xdr:rowOff>76200</xdr:rowOff>
    </xdr:to>
    <xdr:sp macro="" textlink="">
      <xdr:nvSpPr>
        <xdr:cNvPr id="3" name="WordArt 1">
          <a:extLst>
            <a:ext uri="{FF2B5EF4-FFF2-40B4-BE49-F238E27FC236}">
              <a16:creationId xmlns:a16="http://schemas.microsoft.com/office/drawing/2014/main" id="{00000000-0008-0000-0200-000003000000}"/>
            </a:ext>
          </a:extLst>
        </xdr:cNvPr>
        <xdr:cNvSpPr>
          <a:spLocks noChangeArrowheads="1" noChangeShapeType="1" noTextEdit="1"/>
        </xdr:cNvSpPr>
      </xdr:nvSpPr>
      <xdr:spPr bwMode="auto">
        <a:xfrm>
          <a:off x="457200" y="177165"/>
          <a:ext cx="15247620" cy="41719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s-CO" sz="1800" u="sng" strike="sngStrike" kern="10" cap="small" spc="0">
            <a:ln>
              <a:noFill/>
            </a:ln>
            <a:gradFill rotWithShape="1">
              <a:gsLst>
                <a:gs pos="0">
                  <a:srgbClr val="47182F"/>
                </a:gs>
                <a:gs pos="50000">
                  <a:srgbClr val="993366"/>
                </a:gs>
                <a:gs pos="100000">
                  <a:srgbClr val="47182F"/>
                </a:gs>
              </a:gsLst>
              <a:lin ang="5400000" scaled="1"/>
            </a:gradFill>
            <a:effectLst>
              <a:outerShdw dist="45791" dir="2021404" algn="ctr" rotWithShape="0">
                <a:srgbClr val="B2B2B2">
                  <a:alpha val="79999"/>
                </a:srgbClr>
              </a:outerShdw>
            </a:effectLst>
            <a:latin typeface="Times New Roman"/>
            <a:cs typeface="Times New Roman"/>
          </a:endParaRPr>
        </a:p>
      </xdr:txBody>
    </xdr:sp>
    <xdr:clientData/>
  </xdr:twoCellAnchor>
  <xdr:twoCellAnchor>
    <xdr:from>
      <xdr:col>17</xdr:col>
      <xdr:colOff>76200</xdr:colOff>
      <xdr:row>1</xdr:row>
      <xdr:rowOff>76199</xdr:rowOff>
    </xdr:from>
    <xdr:to>
      <xdr:col>19</xdr:col>
      <xdr:colOff>628651</xdr:colOff>
      <xdr:row>5</xdr:row>
      <xdr:rowOff>9524</xdr:rowOff>
    </xdr:to>
    <xdr:grpSp>
      <xdr:nvGrpSpPr>
        <xdr:cNvPr id="4" name="7 Grupo"/>
        <xdr:cNvGrpSpPr>
          <a:grpSpLocks/>
        </xdr:cNvGrpSpPr>
      </xdr:nvGrpSpPr>
      <xdr:grpSpPr bwMode="auto">
        <a:xfrm>
          <a:off x="14432280" y="205739"/>
          <a:ext cx="2137411" cy="451485"/>
          <a:chOff x="2481680" y="6344008"/>
          <a:chExt cx="1442620" cy="342900"/>
        </a:xfrm>
      </xdr:grpSpPr>
      <xdr:pic>
        <xdr:nvPicPr>
          <xdr:cNvPr id="5" name="il_fi" descr="http://us.123rf.com/400wm/400/400/maxborovkov/maxborovkov1001/maxborovkov100100198/6217717-planeta-web-botones-ilustraci-n-vectorial.jpg">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duotone>
              <a:prstClr val="black"/>
              <a:schemeClr val="accent2">
                <a:tint val="45000"/>
                <a:satMod val="400000"/>
              </a:schemeClr>
            </a:duotone>
          </a:blip>
          <a:srcRect t="74582"/>
          <a:stretch>
            <a:fillRect/>
          </a:stretch>
        </xdr:blipFill>
        <xdr:spPr bwMode="auto">
          <a:xfrm flipV="1">
            <a:off x="2481680" y="6344008"/>
            <a:ext cx="1283799" cy="3429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sp macro="" textlink="">
        <xdr:nvSpPr>
          <xdr:cNvPr id="6" name="9 CuadroTexto">
            <a:hlinkClick xmlns:r="http://schemas.openxmlformats.org/officeDocument/2006/relationships" r:id="rId2"/>
            <a:extLst/>
          </xdr:cNvPr>
          <xdr:cNvSpPr txBox="1"/>
        </xdr:nvSpPr>
        <xdr:spPr>
          <a:xfrm>
            <a:off x="2493477" y="6381750"/>
            <a:ext cx="1430823" cy="20387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1400" b="1">
                <a:latin typeface="Arial Rounded MT Bold" pitchFamily="34" charset="0"/>
              </a:rPr>
              <a:t>IR AL</a:t>
            </a:r>
            <a:r>
              <a:rPr lang="es-ES" sz="1400" b="1" baseline="0">
                <a:latin typeface="Arial Rounded MT Bold" pitchFamily="34" charset="0"/>
              </a:rPr>
              <a:t> INICIO</a:t>
            </a:r>
            <a:endParaRPr lang="es-ES" sz="1400" b="1">
              <a:latin typeface="Arial Rounded MT Bold"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838200</xdr:colOff>
      <xdr:row>583</xdr:row>
      <xdr:rowOff>68580</xdr:rowOff>
    </xdr:from>
    <xdr:to>
      <xdr:col>3</xdr:col>
      <xdr:colOff>513080</xdr:colOff>
      <xdr:row>585</xdr:row>
      <xdr:rowOff>102870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34937700"/>
          <a:ext cx="2258060" cy="293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INFORMES%20PRESUPUESTAL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YP/2021/PRESUPUESTO%202021/NOV%209%20ARREGLO%20FLUJO%20DE%20CAJA%202021/PPTO%20DEFINITIVO%202021%20ENVIA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PRINCIPAL"/>
      <sheetName val="DATOS BASICOS"/>
      <sheetName val="INFORMES"/>
      <sheetName val="EJECUCION DE GASTOS"/>
      <sheetName val="MOVIMIENTO PTTO"/>
      <sheetName val="INGRESOS"/>
      <sheetName val="PAGOS"/>
      <sheetName val="RELACION DE PAGOS"/>
      <sheetName val="SIFSE GASTOS"/>
      <sheetName val="SIFSE INGRESOS"/>
      <sheetName val="EJECUCION DE INGRESOS"/>
      <sheetName val="EQUIVALENCIA CODIGOS"/>
    </sheetNames>
    <sheetDataSet>
      <sheetData sheetId="0" refreshError="1"/>
      <sheetData sheetId="1" refreshError="1"/>
      <sheetData sheetId="2" refreshError="1"/>
      <sheetData sheetId="3" refreshError="1"/>
      <sheetData sheetId="4">
        <row r="2">
          <cell r="A2" t="str">
            <v/>
          </cell>
        </row>
        <row r="3">
          <cell r="A3" t="str">
            <v/>
          </cell>
        </row>
        <row r="4">
          <cell r="A4" t="str">
            <v/>
          </cell>
        </row>
        <row r="5">
          <cell r="A5" t="str">
            <v/>
          </cell>
        </row>
        <row r="6">
          <cell r="A6" t="str">
            <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OLEGIO"/>
      <sheetName val="PAA COMPRAS 1"/>
      <sheetName val="PAA COMPRAS "/>
      <sheetName val="PRESUPUESTO 2020"/>
      <sheetName val="FLUJO DE CAJA"/>
      <sheetName val="LIQUIDACION PPTO 2020"/>
      <sheetName val="GUIA CLASIFICACION GASTOS"/>
      <sheetName val="CLASIFICACION INGRESOS"/>
    </sheetNames>
    <sheetDataSet>
      <sheetData sheetId="0">
        <row r="25">
          <cell r="C25" t="str">
            <v>JORGE VILLAMIL</v>
          </cell>
        </row>
      </sheetData>
      <sheetData sheetId="1"/>
      <sheetData sheetId="2"/>
      <sheetData sheetId="3">
        <row r="41">
          <cell r="C41">
            <v>0</v>
          </cell>
        </row>
        <row r="44">
          <cell r="D44">
            <v>0</v>
          </cell>
        </row>
        <row r="45">
          <cell r="C45">
            <v>0</v>
          </cell>
        </row>
        <row r="46">
          <cell r="C46">
            <v>0</v>
          </cell>
        </row>
        <row r="47">
          <cell r="C47">
            <v>0</v>
          </cell>
        </row>
        <row r="48">
          <cell r="C48">
            <v>0</v>
          </cell>
        </row>
        <row r="49">
          <cell r="C49">
            <v>0</v>
          </cell>
        </row>
        <row r="50">
          <cell r="C50">
            <v>0</v>
          </cell>
        </row>
        <row r="51">
          <cell r="D51">
            <v>0</v>
          </cell>
        </row>
        <row r="52">
          <cell r="C52">
            <v>0</v>
          </cell>
        </row>
        <row r="53">
          <cell r="D53">
            <v>0</v>
          </cell>
        </row>
        <row r="54">
          <cell r="D54">
            <v>0</v>
          </cell>
        </row>
        <row r="55">
          <cell r="C55">
            <v>0</v>
          </cell>
        </row>
        <row r="56">
          <cell r="C56">
            <v>0</v>
          </cell>
        </row>
        <row r="57">
          <cell r="C57">
            <v>0</v>
          </cell>
        </row>
        <row r="58">
          <cell r="C58">
            <v>0</v>
          </cell>
        </row>
        <row r="59">
          <cell r="D59">
            <v>0</v>
          </cell>
        </row>
        <row r="60">
          <cell r="D60">
            <v>0</v>
          </cell>
        </row>
        <row r="61">
          <cell r="C61">
            <v>0</v>
          </cell>
        </row>
        <row r="73">
          <cell r="B73" t="str">
            <v>ADQUISICIÓN DE BIENES Y SERVICIOS</v>
          </cell>
        </row>
        <row r="74">
          <cell r="B74" t="str">
            <v>Adquisición de activos no Financieros</v>
          </cell>
        </row>
        <row r="75">
          <cell r="B75" t="str">
            <v>Activos Fijos</v>
          </cell>
        </row>
        <row r="76">
          <cell r="B76" t="str">
            <v>Maquinaria y Equipo</v>
          </cell>
        </row>
        <row r="77">
          <cell r="B77" t="str">
            <v>Maquinaria para usos especiales</v>
          </cell>
        </row>
        <row r="78">
          <cell r="B78" t="str">
            <v xml:space="preserve"> Otra maquinaria para usos especiales y sus partes y piezas</v>
          </cell>
        </row>
        <row r="82">
          <cell r="B82" t="str">
            <v>Maquinaria de oficina, contabilidad e informática</v>
          </cell>
        </row>
        <row r="83">
          <cell r="B83" t="str">
            <v>Equipo y maquinaria de oficina - Máquina para oficina y contabilidad, y sus partes y accesorios</v>
          </cell>
        </row>
        <row r="84">
          <cell r="B84" t="str">
            <v>Equipo de computación - Maquinaria de Informática y sus partes, piezas y accesdorios</v>
          </cell>
        </row>
        <row r="85">
          <cell r="B85" t="str">
            <v>Equipo y aparatos de radio, televisión y comunicaciones</v>
          </cell>
        </row>
        <row r="86">
          <cell r="B86" t="str">
            <v>Equipo de comunicación - Aparatos transmisores de televisión y radio; televisión, video y cámaras digitales; teléfonos</v>
          </cell>
        </row>
        <row r="87">
          <cell r="B87" t="str">
            <v>Radiorreceptores y receptores de televisión; aparatos para la grabación y reproducción de sonido y video; micrófonos, altavoces, amplificadores, etc.</v>
          </cell>
        </row>
        <row r="88">
          <cell r="B88" t="str">
            <v>Aparatos médicos, instrumentos ópticos y de precisión, relojes</v>
          </cell>
        </row>
        <row r="89">
          <cell r="B89" t="str">
            <v>Instrumentos y aparatos de medición, verificación, análisis, de navegación y para otros fines (excepto instrumentos ópticos); instrumentos de control de procesos industriales, sus partes, piezas y accesorios</v>
          </cell>
        </row>
        <row r="90">
          <cell r="B90" t="str">
            <v>Activos Fijos no clasificados como Maquinaria y Equipo</v>
          </cell>
        </row>
        <row r="91">
          <cell r="B91" t="str">
            <v>Muebles, instrumentos musicales, artículos de deporte y antiguedades</v>
          </cell>
        </row>
        <row r="92">
          <cell r="B92" t="str">
            <v>Muebles</v>
          </cell>
        </row>
        <row r="93">
          <cell r="B93" t="str">
            <v>Muebles y enseres - Muebles del tipo utilizado en la oficina</v>
          </cell>
        </row>
        <row r="94">
          <cell r="B94" t="str">
            <v>Equipo de Musica - Instrumentos musicales</v>
          </cell>
        </row>
        <row r="95">
          <cell r="B95" t="str">
            <v>Equipo de recreación y deporte - Artículos de deporte</v>
          </cell>
        </row>
        <row r="96">
          <cell r="B96" t="str">
            <v>Otros Activos Fijos</v>
          </cell>
        </row>
        <row r="97">
          <cell r="B97" t="str">
            <v>Recursos Biológios cultivados</v>
          </cell>
        </row>
        <row r="98">
          <cell r="B98" t="str">
            <v>compra de Semovientes - Recursos animales que generan productos en forma repetida</v>
          </cell>
        </row>
        <row r="99">
          <cell r="B99" t="str">
            <v>Animales de cria</v>
          </cell>
        </row>
        <row r="102">
          <cell r="B102" t="str">
            <v>Otros animales que general productos en forma repetida</v>
          </cell>
        </row>
        <row r="103">
          <cell r="B103" t="str">
            <v>Productos de Propiedad Intelectual</v>
          </cell>
        </row>
        <row r="104">
          <cell r="B104" t="str">
            <v>Programas de informática y bases de datos</v>
          </cell>
        </row>
        <row r="105">
          <cell r="B105" t="str">
            <v>Programas de informática</v>
          </cell>
        </row>
        <row r="107">
          <cell r="B107" t="str">
            <v>Adquisiciones diferentes de Activos</v>
          </cell>
        </row>
        <row r="108">
          <cell r="B108" t="str">
            <v>Materiales y Suministros</v>
          </cell>
        </row>
        <row r="109">
          <cell r="B109" t="str">
            <v>Sostenimiento de Semovientes - Agricultura, silvicultura y productos de la pesca</v>
          </cell>
        </row>
        <row r="113">
          <cell r="B113" t="str">
            <v xml:space="preserve"> Otros bienes transportables (excepto productos metálicos, maquinaria y equipo)</v>
          </cell>
        </row>
        <row r="128">
          <cell r="B128" t="str">
            <v>Adquisición de Servicios</v>
          </cell>
        </row>
        <row r="129">
          <cell r="B129" t="str">
            <v>Servicios de la construcción</v>
          </cell>
        </row>
        <row r="134">
          <cell r="B134" t="str">
            <v xml:space="preserve"> Servicios de alojamiento; servicios de suministro de comidas y bebidas; servicios de transporte, y servicios de distribución, de electricidad, gas y agua.</v>
          </cell>
        </row>
        <row r="147">
          <cell r="B147" t="str">
            <v>Servicios financieros y servicios conexos, servicios inmobiliarios y servicios de leasing</v>
          </cell>
        </row>
        <row r="160">
          <cell r="B160" t="str">
            <v xml:space="preserve">Servicios prestados a las empresas y servicios de producción </v>
          </cell>
        </row>
        <row r="167">
          <cell r="B167" t="str">
            <v>Servicios para la comunidad, sociales y personales</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lgalanvadorealsuait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B21:H34"/>
  <sheetViews>
    <sheetView topLeftCell="A31" workbookViewId="0">
      <selection activeCell="C25" sqref="C25"/>
    </sheetView>
  </sheetViews>
  <sheetFormatPr baseColWidth="10" defaultRowHeight="13.2" x14ac:dyDescent="0.25"/>
  <cols>
    <col min="1" max="1" width="1.5546875" style="315" customWidth="1"/>
    <col min="2" max="2" width="59.109375" style="315" customWidth="1"/>
    <col min="3" max="3" width="70.109375" style="315" customWidth="1"/>
    <col min="4" max="4" width="43.5546875" style="315" customWidth="1"/>
    <col min="5" max="5" width="11.5546875" style="315"/>
    <col min="6" max="6" width="6" style="315" customWidth="1"/>
    <col min="7" max="256" width="11.5546875" style="315"/>
    <col min="257" max="257" width="1.5546875" style="315" customWidth="1"/>
    <col min="258" max="258" width="56" style="315" customWidth="1"/>
    <col min="259" max="259" width="70.109375" style="315" customWidth="1"/>
    <col min="260" max="260" width="43.5546875" style="315" customWidth="1"/>
    <col min="261" max="261" width="11.5546875" style="315"/>
    <col min="262" max="262" width="6" style="315" customWidth="1"/>
    <col min="263" max="512" width="11.5546875" style="315"/>
    <col min="513" max="513" width="1.5546875" style="315" customWidth="1"/>
    <col min="514" max="514" width="56" style="315" customWidth="1"/>
    <col min="515" max="515" width="70.109375" style="315" customWidth="1"/>
    <col min="516" max="516" width="43.5546875" style="315" customWidth="1"/>
    <col min="517" max="517" width="11.5546875" style="315"/>
    <col min="518" max="518" width="6" style="315" customWidth="1"/>
    <col min="519" max="768" width="11.5546875" style="315"/>
    <col min="769" max="769" width="1.5546875" style="315" customWidth="1"/>
    <col min="770" max="770" width="56" style="315" customWidth="1"/>
    <col min="771" max="771" width="70.109375" style="315" customWidth="1"/>
    <col min="772" max="772" width="43.5546875" style="315" customWidth="1"/>
    <col min="773" max="773" width="11.5546875" style="315"/>
    <col min="774" max="774" width="6" style="315" customWidth="1"/>
    <col min="775" max="1024" width="11.5546875" style="315"/>
    <col min="1025" max="1025" width="1.5546875" style="315" customWidth="1"/>
    <col min="1026" max="1026" width="56" style="315" customWidth="1"/>
    <col min="1027" max="1027" width="70.109375" style="315" customWidth="1"/>
    <col min="1028" max="1028" width="43.5546875" style="315" customWidth="1"/>
    <col min="1029" max="1029" width="11.5546875" style="315"/>
    <col min="1030" max="1030" width="6" style="315" customWidth="1"/>
    <col min="1031" max="1280" width="11.5546875" style="315"/>
    <col min="1281" max="1281" width="1.5546875" style="315" customWidth="1"/>
    <col min="1282" max="1282" width="56" style="315" customWidth="1"/>
    <col min="1283" max="1283" width="70.109375" style="315" customWidth="1"/>
    <col min="1284" max="1284" width="43.5546875" style="315" customWidth="1"/>
    <col min="1285" max="1285" width="11.5546875" style="315"/>
    <col min="1286" max="1286" width="6" style="315" customWidth="1"/>
    <col min="1287" max="1536" width="11.5546875" style="315"/>
    <col min="1537" max="1537" width="1.5546875" style="315" customWidth="1"/>
    <col min="1538" max="1538" width="56" style="315" customWidth="1"/>
    <col min="1539" max="1539" width="70.109375" style="315" customWidth="1"/>
    <col min="1540" max="1540" width="43.5546875" style="315" customWidth="1"/>
    <col min="1541" max="1541" width="11.5546875" style="315"/>
    <col min="1542" max="1542" width="6" style="315" customWidth="1"/>
    <col min="1543" max="1792" width="11.5546875" style="315"/>
    <col min="1793" max="1793" width="1.5546875" style="315" customWidth="1"/>
    <col min="1794" max="1794" width="56" style="315" customWidth="1"/>
    <col min="1795" max="1795" width="70.109375" style="315" customWidth="1"/>
    <col min="1796" max="1796" width="43.5546875" style="315" customWidth="1"/>
    <col min="1797" max="1797" width="11.5546875" style="315"/>
    <col min="1798" max="1798" width="6" style="315" customWidth="1"/>
    <col min="1799" max="2048" width="11.5546875" style="315"/>
    <col min="2049" max="2049" width="1.5546875" style="315" customWidth="1"/>
    <col min="2050" max="2050" width="56" style="315" customWidth="1"/>
    <col min="2051" max="2051" width="70.109375" style="315" customWidth="1"/>
    <col min="2052" max="2052" width="43.5546875" style="315" customWidth="1"/>
    <col min="2053" max="2053" width="11.5546875" style="315"/>
    <col min="2054" max="2054" width="6" style="315" customWidth="1"/>
    <col min="2055" max="2304" width="11.5546875" style="315"/>
    <col min="2305" max="2305" width="1.5546875" style="315" customWidth="1"/>
    <col min="2306" max="2306" width="56" style="315" customWidth="1"/>
    <col min="2307" max="2307" width="70.109375" style="315" customWidth="1"/>
    <col min="2308" max="2308" width="43.5546875" style="315" customWidth="1"/>
    <col min="2309" max="2309" width="11.5546875" style="315"/>
    <col min="2310" max="2310" width="6" style="315" customWidth="1"/>
    <col min="2311" max="2560" width="11.5546875" style="315"/>
    <col min="2561" max="2561" width="1.5546875" style="315" customWidth="1"/>
    <col min="2562" max="2562" width="56" style="315" customWidth="1"/>
    <col min="2563" max="2563" width="70.109375" style="315" customWidth="1"/>
    <col min="2564" max="2564" width="43.5546875" style="315" customWidth="1"/>
    <col min="2565" max="2565" width="11.5546875" style="315"/>
    <col min="2566" max="2566" width="6" style="315" customWidth="1"/>
    <col min="2567" max="2816" width="11.5546875" style="315"/>
    <col min="2817" max="2817" width="1.5546875" style="315" customWidth="1"/>
    <col min="2818" max="2818" width="56" style="315" customWidth="1"/>
    <col min="2819" max="2819" width="70.109375" style="315" customWidth="1"/>
    <col min="2820" max="2820" width="43.5546875" style="315" customWidth="1"/>
    <col min="2821" max="2821" width="11.5546875" style="315"/>
    <col min="2822" max="2822" width="6" style="315" customWidth="1"/>
    <col min="2823" max="3072" width="11.5546875" style="315"/>
    <col min="3073" max="3073" width="1.5546875" style="315" customWidth="1"/>
    <col min="3074" max="3074" width="56" style="315" customWidth="1"/>
    <col min="3075" max="3075" width="70.109375" style="315" customWidth="1"/>
    <col min="3076" max="3076" width="43.5546875" style="315" customWidth="1"/>
    <col min="3077" max="3077" width="11.5546875" style="315"/>
    <col min="3078" max="3078" width="6" style="315" customWidth="1"/>
    <col min="3079" max="3328" width="11.5546875" style="315"/>
    <col min="3329" max="3329" width="1.5546875" style="315" customWidth="1"/>
    <col min="3330" max="3330" width="56" style="315" customWidth="1"/>
    <col min="3331" max="3331" width="70.109375" style="315" customWidth="1"/>
    <col min="3332" max="3332" width="43.5546875" style="315" customWidth="1"/>
    <col min="3333" max="3333" width="11.5546875" style="315"/>
    <col min="3334" max="3334" width="6" style="315" customWidth="1"/>
    <col min="3335" max="3584" width="11.5546875" style="315"/>
    <col min="3585" max="3585" width="1.5546875" style="315" customWidth="1"/>
    <col min="3586" max="3586" width="56" style="315" customWidth="1"/>
    <col min="3587" max="3587" width="70.109375" style="315" customWidth="1"/>
    <col min="3588" max="3588" width="43.5546875" style="315" customWidth="1"/>
    <col min="3589" max="3589" width="11.5546875" style="315"/>
    <col min="3590" max="3590" width="6" style="315" customWidth="1"/>
    <col min="3591" max="3840" width="11.5546875" style="315"/>
    <col min="3841" max="3841" width="1.5546875" style="315" customWidth="1"/>
    <col min="3842" max="3842" width="56" style="315" customWidth="1"/>
    <col min="3843" max="3843" width="70.109375" style="315" customWidth="1"/>
    <col min="3844" max="3844" width="43.5546875" style="315" customWidth="1"/>
    <col min="3845" max="3845" width="11.5546875" style="315"/>
    <col min="3846" max="3846" width="6" style="315" customWidth="1"/>
    <col min="3847" max="4096" width="11.5546875" style="315"/>
    <col min="4097" max="4097" width="1.5546875" style="315" customWidth="1"/>
    <col min="4098" max="4098" width="56" style="315" customWidth="1"/>
    <col min="4099" max="4099" width="70.109375" style="315" customWidth="1"/>
    <col min="4100" max="4100" width="43.5546875" style="315" customWidth="1"/>
    <col min="4101" max="4101" width="11.5546875" style="315"/>
    <col min="4102" max="4102" width="6" style="315" customWidth="1"/>
    <col min="4103" max="4352" width="11.5546875" style="315"/>
    <col min="4353" max="4353" width="1.5546875" style="315" customWidth="1"/>
    <col min="4354" max="4354" width="56" style="315" customWidth="1"/>
    <col min="4355" max="4355" width="70.109375" style="315" customWidth="1"/>
    <col min="4356" max="4356" width="43.5546875" style="315" customWidth="1"/>
    <col min="4357" max="4357" width="11.5546875" style="315"/>
    <col min="4358" max="4358" width="6" style="315" customWidth="1"/>
    <col min="4359" max="4608" width="11.5546875" style="315"/>
    <col min="4609" max="4609" width="1.5546875" style="315" customWidth="1"/>
    <col min="4610" max="4610" width="56" style="315" customWidth="1"/>
    <col min="4611" max="4611" width="70.109375" style="315" customWidth="1"/>
    <col min="4612" max="4612" width="43.5546875" style="315" customWidth="1"/>
    <col min="4613" max="4613" width="11.5546875" style="315"/>
    <col min="4614" max="4614" width="6" style="315" customWidth="1"/>
    <col min="4615" max="4864" width="11.5546875" style="315"/>
    <col min="4865" max="4865" width="1.5546875" style="315" customWidth="1"/>
    <col min="4866" max="4866" width="56" style="315" customWidth="1"/>
    <col min="4867" max="4867" width="70.109375" style="315" customWidth="1"/>
    <col min="4868" max="4868" width="43.5546875" style="315" customWidth="1"/>
    <col min="4869" max="4869" width="11.5546875" style="315"/>
    <col min="4870" max="4870" width="6" style="315" customWidth="1"/>
    <col min="4871" max="5120" width="11.5546875" style="315"/>
    <col min="5121" max="5121" width="1.5546875" style="315" customWidth="1"/>
    <col min="5122" max="5122" width="56" style="315" customWidth="1"/>
    <col min="5123" max="5123" width="70.109375" style="315" customWidth="1"/>
    <col min="5124" max="5124" width="43.5546875" style="315" customWidth="1"/>
    <col min="5125" max="5125" width="11.5546875" style="315"/>
    <col min="5126" max="5126" width="6" style="315" customWidth="1"/>
    <col min="5127" max="5376" width="11.5546875" style="315"/>
    <col min="5377" max="5377" width="1.5546875" style="315" customWidth="1"/>
    <col min="5378" max="5378" width="56" style="315" customWidth="1"/>
    <col min="5379" max="5379" width="70.109375" style="315" customWidth="1"/>
    <col min="5380" max="5380" width="43.5546875" style="315" customWidth="1"/>
    <col min="5381" max="5381" width="11.5546875" style="315"/>
    <col min="5382" max="5382" width="6" style="315" customWidth="1"/>
    <col min="5383" max="5632" width="11.5546875" style="315"/>
    <col min="5633" max="5633" width="1.5546875" style="315" customWidth="1"/>
    <col min="5634" max="5634" width="56" style="315" customWidth="1"/>
    <col min="5635" max="5635" width="70.109375" style="315" customWidth="1"/>
    <col min="5636" max="5636" width="43.5546875" style="315" customWidth="1"/>
    <col min="5637" max="5637" width="11.5546875" style="315"/>
    <col min="5638" max="5638" width="6" style="315" customWidth="1"/>
    <col min="5639" max="5888" width="11.5546875" style="315"/>
    <col min="5889" max="5889" width="1.5546875" style="315" customWidth="1"/>
    <col min="5890" max="5890" width="56" style="315" customWidth="1"/>
    <col min="5891" max="5891" width="70.109375" style="315" customWidth="1"/>
    <col min="5892" max="5892" width="43.5546875" style="315" customWidth="1"/>
    <col min="5893" max="5893" width="11.5546875" style="315"/>
    <col min="5894" max="5894" width="6" style="315" customWidth="1"/>
    <col min="5895" max="6144" width="11.5546875" style="315"/>
    <col min="6145" max="6145" width="1.5546875" style="315" customWidth="1"/>
    <col min="6146" max="6146" width="56" style="315" customWidth="1"/>
    <col min="6147" max="6147" width="70.109375" style="315" customWidth="1"/>
    <col min="6148" max="6148" width="43.5546875" style="315" customWidth="1"/>
    <col min="6149" max="6149" width="11.5546875" style="315"/>
    <col min="6150" max="6150" width="6" style="315" customWidth="1"/>
    <col min="6151" max="6400" width="11.5546875" style="315"/>
    <col min="6401" max="6401" width="1.5546875" style="315" customWidth="1"/>
    <col min="6402" max="6402" width="56" style="315" customWidth="1"/>
    <col min="6403" max="6403" width="70.109375" style="315" customWidth="1"/>
    <col min="6404" max="6404" width="43.5546875" style="315" customWidth="1"/>
    <col min="6405" max="6405" width="11.5546875" style="315"/>
    <col min="6406" max="6406" width="6" style="315" customWidth="1"/>
    <col min="6407" max="6656" width="11.5546875" style="315"/>
    <col min="6657" max="6657" width="1.5546875" style="315" customWidth="1"/>
    <col min="6658" max="6658" width="56" style="315" customWidth="1"/>
    <col min="6659" max="6659" width="70.109375" style="315" customWidth="1"/>
    <col min="6660" max="6660" width="43.5546875" style="315" customWidth="1"/>
    <col min="6661" max="6661" width="11.5546875" style="315"/>
    <col min="6662" max="6662" width="6" style="315" customWidth="1"/>
    <col min="6663" max="6912" width="11.5546875" style="315"/>
    <col min="6913" max="6913" width="1.5546875" style="315" customWidth="1"/>
    <col min="6914" max="6914" width="56" style="315" customWidth="1"/>
    <col min="6915" max="6915" width="70.109375" style="315" customWidth="1"/>
    <col min="6916" max="6916" width="43.5546875" style="315" customWidth="1"/>
    <col min="6917" max="6917" width="11.5546875" style="315"/>
    <col min="6918" max="6918" width="6" style="315" customWidth="1"/>
    <col min="6919" max="7168" width="11.5546875" style="315"/>
    <col min="7169" max="7169" width="1.5546875" style="315" customWidth="1"/>
    <col min="7170" max="7170" width="56" style="315" customWidth="1"/>
    <col min="7171" max="7171" width="70.109375" style="315" customWidth="1"/>
    <col min="7172" max="7172" width="43.5546875" style="315" customWidth="1"/>
    <col min="7173" max="7173" width="11.5546875" style="315"/>
    <col min="7174" max="7174" width="6" style="315" customWidth="1"/>
    <col min="7175" max="7424" width="11.5546875" style="315"/>
    <col min="7425" max="7425" width="1.5546875" style="315" customWidth="1"/>
    <col min="7426" max="7426" width="56" style="315" customWidth="1"/>
    <col min="7427" max="7427" width="70.109375" style="315" customWidth="1"/>
    <col min="7428" max="7428" width="43.5546875" style="315" customWidth="1"/>
    <col min="7429" max="7429" width="11.5546875" style="315"/>
    <col min="7430" max="7430" width="6" style="315" customWidth="1"/>
    <col min="7431" max="7680" width="11.5546875" style="315"/>
    <col min="7681" max="7681" width="1.5546875" style="315" customWidth="1"/>
    <col min="7682" max="7682" width="56" style="315" customWidth="1"/>
    <col min="7683" max="7683" width="70.109375" style="315" customWidth="1"/>
    <col min="7684" max="7684" width="43.5546875" style="315" customWidth="1"/>
    <col min="7685" max="7685" width="11.5546875" style="315"/>
    <col min="7686" max="7686" width="6" style="315" customWidth="1"/>
    <col min="7687" max="7936" width="11.5546875" style="315"/>
    <col min="7937" max="7937" width="1.5546875" style="315" customWidth="1"/>
    <col min="7938" max="7938" width="56" style="315" customWidth="1"/>
    <col min="7939" max="7939" width="70.109375" style="315" customWidth="1"/>
    <col min="7940" max="7940" width="43.5546875" style="315" customWidth="1"/>
    <col min="7941" max="7941" width="11.5546875" style="315"/>
    <col min="7942" max="7942" width="6" style="315" customWidth="1"/>
    <col min="7943" max="8192" width="11.5546875" style="315"/>
    <col min="8193" max="8193" width="1.5546875" style="315" customWidth="1"/>
    <col min="8194" max="8194" width="56" style="315" customWidth="1"/>
    <col min="8195" max="8195" width="70.109375" style="315" customWidth="1"/>
    <col min="8196" max="8196" width="43.5546875" style="315" customWidth="1"/>
    <col min="8197" max="8197" width="11.5546875" style="315"/>
    <col min="8198" max="8198" width="6" style="315" customWidth="1"/>
    <col min="8199" max="8448" width="11.5546875" style="315"/>
    <col min="8449" max="8449" width="1.5546875" style="315" customWidth="1"/>
    <col min="8450" max="8450" width="56" style="315" customWidth="1"/>
    <col min="8451" max="8451" width="70.109375" style="315" customWidth="1"/>
    <col min="8452" max="8452" width="43.5546875" style="315" customWidth="1"/>
    <col min="8453" max="8453" width="11.5546875" style="315"/>
    <col min="8454" max="8454" width="6" style="315" customWidth="1"/>
    <col min="8455" max="8704" width="11.5546875" style="315"/>
    <col min="8705" max="8705" width="1.5546875" style="315" customWidth="1"/>
    <col min="8706" max="8706" width="56" style="315" customWidth="1"/>
    <col min="8707" max="8707" width="70.109375" style="315" customWidth="1"/>
    <col min="8708" max="8708" width="43.5546875" style="315" customWidth="1"/>
    <col min="8709" max="8709" width="11.5546875" style="315"/>
    <col min="8710" max="8710" width="6" style="315" customWidth="1"/>
    <col min="8711" max="8960" width="11.5546875" style="315"/>
    <col min="8961" max="8961" width="1.5546875" style="315" customWidth="1"/>
    <col min="8962" max="8962" width="56" style="315" customWidth="1"/>
    <col min="8963" max="8963" width="70.109375" style="315" customWidth="1"/>
    <col min="8964" max="8964" width="43.5546875" style="315" customWidth="1"/>
    <col min="8965" max="8965" width="11.5546875" style="315"/>
    <col min="8966" max="8966" width="6" style="315" customWidth="1"/>
    <col min="8967" max="9216" width="11.5546875" style="315"/>
    <col min="9217" max="9217" width="1.5546875" style="315" customWidth="1"/>
    <col min="9218" max="9218" width="56" style="315" customWidth="1"/>
    <col min="9219" max="9219" width="70.109375" style="315" customWidth="1"/>
    <col min="9220" max="9220" width="43.5546875" style="315" customWidth="1"/>
    <col min="9221" max="9221" width="11.5546875" style="315"/>
    <col min="9222" max="9222" width="6" style="315" customWidth="1"/>
    <col min="9223" max="9472" width="11.5546875" style="315"/>
    <col min="9473" max="9473" width="1.5546875" style="315" customWidth="1"/>
    <col min="9474" max="9474" width="56" style="315" customWidth="1"/>
    <col min="9475" max="9475" width="70.109375" style="315" customWidth="1"/>
    <col min="9476" max="9476" width="43.5546875" style="315" customWidth="1"/>
    <col min="9477" max="9477" width="11.5546875" style="315"/>
    <col min="9478" max="9478" width="6" style="315" customWidth="1"/>
    <col min="9479" max="9728" width="11.5546875" style="315"/>
    <col min="9729" max="9729" width="1.5546875" style="315" customWidth="1"/>
    <col min="9730" max="9730" width="56" style="315" customWidth="1"/>
    <col min="9731" max="9731" width="70.109375" style="315" customWidth="1"/>
    <col min="9732" max="9732" width="43.5546875" style="315" customWidth="1"/>
    <col min="9733" max="9733" width="11.5546875" style="315"/>
    <col min="9734" max="9734" width="6" style="315" customWidth="1"/>
    <col min="9735" max="9984" width="11.5546875" style="315"/>
    <col min="9985" max="9985" width="1.5546875" style="315" customWidth="1"/>
    <col min="9986" max="9986" width="56" style="315" customWidth="1"/>
    <col min="9987" max="9987" width="70.109375" style="315" customWidth="1"/>
    <col min="9988" max="9988" width="43.5546875" style="315" customWidth="1"/>
    <col min="9989" max="9989" width="11.5546875" style="315"/>
    <col min="9990" max="9990" width="6" style="315" customWidth="1"/>
    <col min="9991" max="10240" width="11.5546875" style="315"/>
    <col min="10241" max="10241" width="1.5546875" style="315" customWidth="1"/>
    <col min="10242" max="10242" width="56" style="315" customWidth="1"/>
    <col min="10243" max="10243" width="70.109375" style="315" customWidth="1"/>
    <col min="10244" max="10244" width="43.5546875" style="315" customWidth="1"/>
    <col min="10245" max="10245" width="11.5546875" style="315"/>
    <col min="10246" max="10246" width="6" style="315" customWidth="1"/>
    <col min="10247" max="10496" width="11.5546875" style="315"/>
    <col min="10497" max="10497" width="1.5546875" style="315" customWidth="1"/>
    <col min="10498" max="10498" width="56" style="315" customWidth="1"/>
    <col min="10499" max="10499" width="70.109375" style="315" customWidth="1"/>
    <col min="10500" max="10500" width="43.5546875" style="315" customWidth="1"/>
    <col min="10501" max="10501" width="11.5546875" style="315"/>
    <col min="10502" max="10502" width="6" style="315" customWidth="1"/>
    <col min="10503" max="10752" width="11.5546875" style="315"/>
    <col min="10753" max="10753" width="1.5546875" style="315" customWidth="1"/>
    <col min="10754" max="10754" width="56" style="315" customWidth="1"/>
    <col min="10755" max="10755" width="70.109375" style="315" customWidth="1"/>
    <col min="10756" max="10756" width="43.5546875" style="315" customWidth="1"/>
    <col min="10757" max="10757" width="11.5546875" style="315"/>
    <col min="10758" max="10758" width="6" style="315" customWidth="1"/>
    <col min="10759" max="11008" width="11.5546875" style="315"/>
    <col min="11009" max="11009" width="1.5546875" style="315" customWidth="1"/>
    <col min="11010" max="11010" width="56" style="315" customWidth="1"/>
    <col min="11011" max="11011" width="70.109375" style="315" customWidth="1"/>
    <col min="11012" max="11012" width="43.5546875" style="315" customWidth="1"/>
    <col min="11013" max="11013" width="11.5546875" style="315"/>
    <col min="11014" max="11014" width="6" style="315" customWidth="1"/>
    <col min="11015" max="11264" width="11.5546875" style="315"/>
    <col min="11265" max="11265" width="1.5546875" style="315" customWidth="1"/>
    <col min="11266" max="11266" width="56" style="315" customWidth="1"/>
    <col min="11267" max="11267" width="70.109375" style="315" customWidth="1"/>
    <col min="11268" max="11268" width="43.5546875" style="315" customWidth="1"/>
    <col min="11269" max="11269" width="11.5546875" style="315"/>
    <col min="11270" max="11270" width="6" style="315" customWidth="1"/>
    <col min="11271" max="11520" width="11.5546875" style="315"/>
    <col min="11521" max="11521" width="1.5546875" style="315" customWidth="1"/>
    <col min="11522" max="11522" width="56" style="315" customWidth="1"/>
    <col min="11523" max="11523" width="70.109375" style="315" customWidth="1"/>
    <col min="11524" max="11524" width="43.5546875" style="315" customWidth="1"/>
    <col min="11525" max="11525" width="11.5546875" style="315"/>
    <col min="11526" max="11526" width="6" style="315" customWidth="1"/>
    <col min="11527" max="11776" width="11.5546875" style="315"/>
    <col min="11777" max="11777" width="1.5546875" style="315" customWidth="1"/>
    <col min="11778" max="11778" width="56" style="315" customWidth="1"/>
    <col min="11779" max="11779" width="70.109375" style="315" customWidth="1"/>
    <col min="11780" max="11780" width="43.5546875" style="315" customWidth="1"/>
    <col min="11781" max="11781" width="11.5546875" style="315"/>
    <col min="11782" max="11782" width="6" style="315" customWidth="1"/>
    <col min="11783" max="12032" width="11.5546875" style="315"/>
    <col min="12033" max="12033" width="1.5546875" style="315" customWidth="1"/>
    <col min="12034" max="12034" width="56" style="315" customWidth="1"/>
    <col min="12035" max="12035" width="70.109375" style="315" customWidth="1"/>
    <col min="12036" max="12036" width="43.5546875" style="315" customWidth="1"/>
    <col min="12037" max="12037" width="11.5546875" style="315"/>
    <col min="12038" max="12038" width="6" style="315" customWidth="1"/>
    <col min="12039" max="12288" width="11.5546875" style="315"/>
    <col min="12289" max="12289" width="1.5546875" style="315" customWidth="1"/>
    <col min="12290" max="12290" width="56" style="315" customWidth="1"/>
    <col min="12291" max="12291" width="70.109375" style="315" customWidth="1"/>
    <col min="12292" max="12292" width="43.5546875" style="315" customWidth="1"/>
    <col min="12293" max="12293" width="11.5546875" style="315"/>
    <col min="12294" max="12294" width="6" style="315" customWidth="1"/>
    <col min="12295" max="12544" width="11.5546875" style="315"/>
    <col min="12545" max="12545" width="1.5546875" style="315" customWidth="1"/>
    <col min="12546" max="12546" width="56" style="315" customWidth="1"/>
    <col min="12547" max="12547" width="70.109375" style="315" customWidth="1"/>
    <col min="12548" max="12548" width="43.5546875" style="315" customWidth="1"/>
    <col min="12549" max="12549" width="11.5546875" style="315"/>
    <col min="12550" max="12550" width="6" style="315" customWidth="1"/>
    <col min="12551" max="12800" width="11.5546875" style="315"/>
    <col min="12801" max="12801" width="1.5546875" style="315" customWidth="1"/>
    <col min="12802" max="12802" width="56" style="315" customWidth="1"/>
    <col min="12803" max="12803" width="70.109375" style="315" customWidth="1"/>
    <col min="12804" max="12804" width="43.5546875" style="315" customWidth="1"/>
    <col min="12805" max="12805" width="11.5546875" style="315"/>
    <col min="12806" max="12806" width="6" style="315" customWidth="1"/>
    <col min="12807" max="13056" width="11.5546875" style="315"/>
    <col min="13057" max="13057" width="1.5546875" style="315" customWidth="1"/>
    <col min="13058" max="13058" width="56" style="315" customWidth="1"/>
    <col min="13059" max="13059" width="70.109375" style="315" customWidth="1"/>
    <col min="13060" max="13060" width="43.5546875" style="315" customWidth="1"/>
    <col min="13061" max="13061" width="11.5546875" style="315"/>
    <col min="13062" max="13062" width="6" style="315" customWidth="1"/>
    <col min="13063" max="13312" width="11.5546875" style="315"/>
    <col min="13313" max="13313" width="1.5546875" style="315" customWidth="1"/>
    <col min="13314" max="13314" width="56" style="315" customWidth="1"/>
    <col min="13315" max="13315" width="70.109375" style="315" customWidth="1"/>
    <col min="13316" max="13316" width="43.5546875" style="315" customWidth="1"/>
    <col min="13317" max="13317" width="11.5546875" style="315"/>
    <col min="13318" max="13318" width="6" style="315" customWidth="1"/>
    <col min="13319" max="13568" width="11.5546875" style="315"/>
    <col min="13569" max="13569" width="1.5546875" style="315" customWidth="1"/>
    <col min="13570" max="13570" width="56" style="315" customWidth="1"/>
    <col min="13571" max="13571" width="70.109375" style="315" customWidth="1"/>
    <col min="13572" max="13572" width="43.5546875" style="315" customWidth="1"/>
    <col min="13573" max="13573" width="11.5546875" style="315"/>
    <col min="13574" max="13574" width="6" style="315" customWidth="1"/>
    <col min="13575" max="13824" width="11.5546875" style="315"/>
    <col min="13825" max="13825" width="1.5546875" style="315" customWidth="1"/>
    <col min="13826" max="13826" width="56" style="315" customWidth="1"/>
    <col min="13827" max="13827" width="70.109375" style="315" customWidth="1"/>
    <col min="13828" max="13828" width="43.5546875" style="315" customWidth="1"/>
    <col min="13829" max="13829" width="11.5546875" style="315"/>
    <col min="13830" max="13830" width="6" style="315" customWidth="1"/>
    <col min="13831" max="14080" width="11.5546875" style="315"/>
    <col min="14081" max="14081" width="1.5546875" style="315" customWidth="1"/>
    <col min="14082" max="14082" width="56" style="315" customWidth="1"/>
    <col min="14083" max="14083" width="70.109375" style="315" customWidth="1"/>
    <col min="14084" max="14084" width="43.5546875" style="315" customWidth="1"/>
    <col min="14085" max="14085" width="11.5546875" style="315"/>
    <col min="14086" max="14086" width="6" style="315" customWidth="1"/>
    <col min="14087" max="14336" width="11.5546875" style="315"/>
    <col min="14337" max="14337" width="1.5546875" style="315" customWidth="1"/>
    <col min="14338" max="14338" width="56" style="315" customWidth="1"/>
    <col min="14339" max="14339" width="70.109375" style="315" customWidth="1"/>
    <col min="14340" max="14340" width="43.5546875" style="315" customWidth="1"/>
    <col min="14341" max="14341" width="11.5546875" style="315"/>
    <col min="14342" max="14342" width="6" style="315" customWidth="1"/>
    <col min="14343" max="14592" width="11.5546875" style="315"/>
    <col min="14593" max="14593" width="1.5546875" style="315" customWidth="1"/>
    <col min="14594" max="14594" width="56" style="315" customWidth="1"/>
    <col min="14595" max="14595" width="70.109375" style="315" customWidth="1"/>
    <col min="14596" max="14596" width="43.5546875" style="315" customWidth="1"/>
    <col min="14597" max="14597" width="11.5546875" style="315"/>
    <col min="14598" max="14598" width="6" style="315" customWidth="1"/>
    <col min="14599" max="14848" width="11.5546875" style="315"/>
    <col min="14849" max="14849" width="1.5546875" style="315" customWidth="1"/>
    <col min="14850" max="14850" width="56" style="315" customWidth="1"/>
    <col min="14851" max="14851" width="70.109375" style="315" customWidth="1"/>
    <col min="14852" max="14852" width="43.5546875" style="315" customWidth="1"/>
    <col min="14853" max="14853" width="11.5546875" style="315"/>
    <col min="14854" max="14854" width="6" style="315" customWidth="1"/>
    <col min="14855" max="15104" width="11.5546875" style="315"/>
    <col min="15105" max="15105" width="1.5546875" style="315" customWidth="1"/>
    <col min="15106" max="15106" width="56" style="315" customWidth="1"/>
    <col min="15107" max="15107" width="70.109375" style="315" customWidth="1"/>
    <col min="15108" max="15108" width="43.5546875" style="315" customWidth="1"/>
    <col min="15109" max="15109" width="11.5546875" style="315"/>
    <col min="15110" max="15110" width="6" style="315" customWidth="1"/>
    <col min="15111" max="15360" width="11.5546875" style="315"/>
    <col min="15361" max="15361" width="1.5546875" style="315" customWidth="1"/>
    <col min="15362" max="15362" width="56" style="315" customWidth="1"/>
    <col min="15363" max="15363" width="70.109375" style="315" customWidth="1"/>
    <col min="15364" max="15364" width="43.5546875" style="315" customWidth="1"/>
    <col min="15365" max="15365" width="11.5546875" style="315"/>
    <col min="15366" max="15366" width="6" style="315" customWidth="1"/>
    <col min="15367" max="15616" width="11.5546875" style="315"/>
    <col min="15617" max="15617" width="1.5546875" style="315" customWidth="1"/>
    <col min="15618" max="15618" width="56" style="315" customWidth="1"/>
    <col min="15619" max="15619" width="70.109375" style="315" customWidth="1"/>
    <col min="15620" max="15620" width="43.5546875" style="315" customWidth="1"/>
    <col min="15621" max="15621" width="11.5546875" style="315"/>
    <col min="15622" max="15622" width="6" style="315" customWidth="1"/>
    <col min="15623" max="15872" width="11.5546875" style="315"/>
    <col min="15873" max="15873" width="1.5546875" style="315" customWidth="1"/>
    <col min="15874" max="15874" width="56" style="315" customWidth="1"/>
    <col min="15875" max="15875" width="70.109375" style="315" customWidth="1"/>
    <col min="15876" max="15876" width="43.5546875" style="315" customWidth="1"/>
    <col min="15877" max="15877" width="11.5546875" style="315"/>
    <col min="15878" max="15878" width="6" style="315" customWidth="1"/>
    <col min="15879" max="16128" width="11.5546875" style="315"/>
    <col min="16129" max="16129" width="1.5546875" style="315" customWidth="1"/>
    <col min="16130" max="16130" width="56" style="315" customWidth="1"/>
    <col min="16131" max="16131" width="70.109375" style="315" customWidth="1"/>
    <col min="16132" max="16132" width="43.5546875" style="315" customWidth="1"/>
    <col min="16133" max="16133" width="11.5546875" style="315"/>
    <col min="16134" max="16134" width="6" style="315" customWidth="1"/>
    <col min="16135" max="16384" width="11.5546875" style="315"/>
  </cols>
  <sheetData>
    <row r="21" spans="2:8" x14ac:dyDescent="0.25">
      <c r="C21" s="356"/>
      <c r="D21" s="356"/>
      <c r="E21" s="356"/>
      <c r="F21" s="356"/>
    </row>
    <row r="22" spans="2:8" ht="15.6" x14ac:dyDescent="0.3">
      <c r="B22" s="316" t="s">
        <v>178</v>
      </c>
      <c r="C22" s="317" t="s">
        <v>666</v>
      </c>
    </row>
    <row r="23" spans="2:8" ht="15.6" x14ac:dyDescent="0.3">
      <c r="B23" s="316" t="s">
        <v>628</v>
      </c>
      <c r="C23" s="317" t="s">
        <v>667</v>
      </c>
    </row>
    <row r="24" spans="2:8" ht="15.6" x14ac:dyDescent="0.3">
      <c r="B24" s="316" t="s">
        <v>629</v>
      </c>
      <c r="C24" s="317" t="s">
        <v>668</v>
      </c>
    </row>
    <row r="25" spans="2:8" ht="15.6" x14ac:dyDescent="0.3">
      <c r="B25" s="316" t="s">
        <v>617</v>
      </c>
      <c r="C25" s="317" t="s">
        <v>669</v>
      </c>
    </row>
    <row r="26" spans="2:8" ht="15.6" x14ac:dyDescent="0.3">
      <c r="B26" s="316" t="s">
        <v>630</v>
      </c>
      <c r="C26" s="317" t="s">
        <v>670</v>
      </c>
      <c r="H26" s="318"/>
    </row>
    <row r="27" spans="2:8" ht="15.6" x14ac:dyDescent="0.3">
      <c r="B27" s="316" t="s">
        <v>631</v>
      </c>
      <c r="C27" s="317" t="s">
        <v>671</v>
      </c>
      <c r="H27" s="318"/>
    </row>
    <row r="28" spans="2:8" ht="15.6" x14ac:dyDescent="0.3">
      <c r="B28" s="316" t="s">
        <v>632</v>
      </c>
      <c r="C28" s="317">
        <v>3167575619</v>
      </c>
    </row>
    <row r="29" spans="2:8" ht="15.6" x14ac:dyDescent="0.3">
      <c r="B29" s="316" t="s">
        <v>633</v>
      </c>
      <c r="C29" s="354" t="s">
        <v>672</v>
      </c>
    </row>
    <row r="30" spans="2:8" ht="15.6" x14ac:dyDescent="0.3">
      <c r="B30" s="316" t="s">
        <v>634</v>
      </c>
      <c r="C30" s="317" t="s">
        <v>673</v>
      </c>
    </row>
    <row r="31" spans="2:8" ht="15.6" x14ac:dyDescent="0.3">
      <c r="B31" s="316" t="s">
        <v>635</v>
      </c>
      <c r="C31" s="319" t="s">
        <v>674</v>
      </c>
    </row>
    <row r="32" spans="2:8" ht="15.6" x14ac:dyDescent="0.3">
      <c r="B32" s="316" t="s">
        <v>636</v>
      </c>
      <c r="C32" s="319" t="s">
        <v>675</v>
      </c>
    </row>
    <row r="33" spans="2:3" ht="15.6" x14ac:dyDescent="0.3">
      <c r="B33" s="316" t="s">
        <v>637</v>
      </c>
      <c r="C33" s="319" t="s">
        <v>676</v>
      </c>
    </row>
    <row r="34" spans="2:3" ht="15.6" x14ac:dyDescent="0.3">
      <c r="B34" s="316" t="s">
        <v>638</v>
      </c>
      <c r="C34" s="317">
        <v>2023</v>
      </c>
    </row>
  </sheetData>
  <mergeCells count="1">
    <mergeCell ref="C21:F21"/>
  </mergeCells>
  <hyperlinks>
    <hyperlink ref="C2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6" tint="0.59999389629810485"/>
  </sheetPr>
  <dimension ref="A1:Q572"/>
  <sheetViews>
    <sheetView showGridLines="0" zoomScaleNormal="100" workbookViewId="0">
      <pane xSplit="3" ySplit="10" topLeftCell="D100" activePane="bottomRight" state="frozen"/>
      <selection pane="topRight" activeCell="C1" sqref="C1"/>
      <selection pane="bottomLeft" activeCell="A10" sqref="A10"/>
      <selection pane="bottomRight" activeCell="J470" sqref="J470"/>
    </sheetView>
  </sheetViews>
  <sheetFormatPr baseColWidth="10" defaultColWidth="14.44140625" defaultRowHeight="15.75" customHeight="1" x14ac:dyDescent="0.25"/>
  <cols>
    <col min="1" max="1" width="14.44140625" style="337"/>
    <col min="2" max="2" width="4.88671875" style="191" customWidth="1"/>
    <col min="3" max="3" width="5.5546875" style="2" customWidth="1"/>
    <col min="4" max="4" width="5.44140625" style="2" customWidth="1"/>
    <col min="5" max="5" width="11.109375" style="2" customWidth="1"/>
    <col min="6" max="6" width="56.88671875" style="19" customWidth="1"/>
    <col min="7" max="8" width="12.6640625" style="20" customWidth="1"/>
    <col min="9" max="9" width="19.109375" style="2" customWidth="1"/>
    <col min="10" max="10" width="10.88671875" style="20" customWidth="1"/>
    <col min="11" max="12" width="12.5546875" style="2" customWidth="1"/>
    <col min="13" max="16384" width="14.44140625" style="2"/>
  </cols>
  <sheetData>
    <row r="1" spans="1:15" ht="10.199999999999999" customHeight="1" x14ac:dyDescent="0.25">
      <c r="C1" s="403" t="s">
        <v>665</v>
      </c>
      <c r="D1" s="404"/>
      <c r="E1" s="404"/>
      <c r="F1" s="404"/>
      <c r="G1" s="404"/>
      <c r="H1" s="404"/>
      <c r="I1" s="404"/>
      <c r="J1" s="405"/>
      <c r="K1" s="1"/>
      <c r="L1" s="397" t="s">
        <v>585</v>
      </c>
      <c r="M1" s="397"/>
      <c r="N1" s="151" t="s">
        <v>586</v>
      </c>
      <c r="O1" s="141" t="s">
        <v>587</v>
      </c>
    </row>
    <row r="2" spans="1:15" ht="10.199999999999999" customHeight="1" x14ac:dyDescent="0.25">
      <c r="C2" s="406" t="s">
        <v>160</v>
      </c>
      <c r="D2" s="407"/>
      <c r="E2" s="407"/>
      <c r="F2" s="408"/>
      <c r="G2" s="408"/>
      <c r="H2" s="408"/>
      <c r="I2" s="408"/>
      <c r="J2" s="409"/>
      <c r="K2" s="1"/>
      <c r="L2" s="169">
        <v>1</v>
      </c>
      <c r="M2" s="170">
        <f>+PRESUPUESTO!F36</f>
        <v>5000000</v>
      </c>
      <c r="N2" s="170">
        <f>+H547</f>
        <v>5000000</v>
      </c>
      <c r="O2" s="153">
        <f>+M2-N2</f>
        <v>0</v>
      </c>
    </row>
    <row r="3" spans="1:15" ht="10.199999999999999" customHeight="1" x14ac:dyDescent="0.25">
      <c r="C3" s="3" t="s">
        <v>161</v>
      </c>
      <c r="D3" s="4"/>
      <c r="E3" s="5"/>
      <c r="F3" s="394" t="str">
        <f>+'DATOS COLEGIO'!C22</f>
        <v xml:space="preserve">COLEGIO LUIS CARLOS GALÁN SARMIENTO </v>
      </c>
      <c r="G3" s="395"/>
      <c r="H3" s="395"/>
      <c r="I3" s="395"/>
      <c r="J3" s="396"/>
      <c r="K3" s="1"/>
      <c r="L3" s="171">
        <v>2</v>
      </c>
      <c r="M3" s="172">
        <f>+PRESUPUESTO!F42</f>
        <v>63000000</v>
      </c>
      <c r="N3" s="172">
        <f>+H548</f>
        <v>63000000</v>
      </c>
      <c r="O3" s="153">
        <f t="shared" ref="O3:O7" si="0">+M3-N3</f>
        <v>0</v>
      </c>
    </row>
    <row r="4" spans="1:15" ht="10.199999999999999" customHeight="1" x14ac:dyDescent="0.25">
      <c r="C4" s="391" t="s">
        <v>639</v>
      </c>
      <c r="D4" s="392"/>
      <c r="E4" s="393"/>
      <c r="F4" s="394" t="str">
        <f>+'DATOS COLEGIO'!C24</f>
        <v>SUAITA - SANTANDER</v>
      </c>
      <c r="G4" s="395"/>
      <c r="H4" s="395"/>
      <c r="I4" s="395"/>
      <c r="J4" s="396"/>
      <c r="K4" s="1"/>
      <c r="L4" s="171"/>
      <c r="M4" s="172"/>
      <c r="N4" s="172"/>
      <c r="O4" s="153"/>
    </row>
    <row r="5" spans="1:15" ht="10.199999999999999" customHeight="1" x14ac:dyDescent="0.25">
      <c r="C5" s="3" t="s">
        <v>162</v>
      </c>
      <c r="D5" s="4"/>
      <c r="E5" s="5"/>
      <c r="F5" s="410" t="str">
        <f>+'DATOS COLEGIO'!C25</f>
        <v>JAIME IVÁN OSORIO PEREIRA</v>
      </c>
      <c r="G5" s="410"/>
      <c r="H5" s="410"/>
      <c r="I5" s="410"/>
      <c r="J5" s="410"/>
      <c r="K5" s="1"/>
      <c r="L5" s="173">
        <v>3</v>
      </c>
      <c r="M5" s="174">
        <f>+PRESUPUESTO!F44</f>
        <v>0</v>
      </c>
      <c r="N5" s="174">
        <f t="shared" ref="N5:N6" si="1">+H549</f>
        <v>0</v>
      </c>
      <c r="O5" s="153">
        <f t="shared" si="0"/>
        <v>0</v>
      </c>
    </row>
    <row r="6" spans="1:15" ht="10.199999999999999" customHeight="1" x14ac:dyDescent="0.25">
      <c r="C6" s="391" t="s">
        <v>163</v>
      </c>
      <c r="D6" s="411"/>
      <c r="E6" s="411"/>
      <c r="F6" s="410" t="str">
        <f>+'DATOS COLEGIO'!C27</f>
        <v>CORREGIMIENTO VADO REAL SUAITA</v>
      </c>
      <c r="G6" s="410"/>
      <c r="H6" s="410"/>
      <c r="I6" s="410"/>
      <c r="J6" s="410"/>
      <c r="K6" s="1"/>
      <c r="L6" s="175">
        <v>4</v>
      </c>
      <c r="M6" s="176">
        <f>+PRESUPUESTO!F37</f>
        <v>0</v>
      </c>
      <c r="N6" s="176">
        <f t="shared" si="1"/>
        <v>0</v>
      </c>
      <c r="O6" s="153">
        <f t="shared" si="0"/>
        <v>0</v>
      </c>
    </row>
    <row r="7" spans="1:15" ht="10.199999999999999" customHeight="1" x14ac:dyDescent="0.25">
      <c r="C7" s="391" t="s">
        <v>164</v>
      </c>
      <c r="D7" s="411"/>
      <c r="E7" s="411"/>
      <c r="F7" s="410" t="str">
        <f>+'DATOS COLEGIO'!C29</f>
        <v>colgalanvadorealsuaita@gmail.com</v>
      </c>
      <c r="G7" s="410"/>
      <c r="H7" s="410"/>
      <c r="I7" s="410"/>
      <c r="J7" s="410"/>
      <c r="K7" s="1"/>
      <c r="L7" s="1"/>
      <c r="M7" s="177">
        <f>SUM(M2:M6)</f>
        <v>68000000</v>
      </c>
      <c r="N7" s="177">
        <f>SUM(N2:N6)</f>
        <v>68000000</v>
      </c>
      <c r="O7" s="153">
        <f t="shared" si="0"/>
        <v>0</v>
      </c>
    </row>
    <row r="8" spans="1:15" ht="10.199999999999999" customHeight="1" x14ac:dyDescent="0.25">
      <c r="C8" s="391" t="s">
        <v>165</v>
      </c>
      <c r="D8" s="411"/>
      <c r="E8" s="411"/>
      <c r="F8" s="410">
        <f>+'DATOS COLEGIO'!C28</f>
        <v>3167575619</v>
      </c>
      <c r="G8" s="410"/>
      <c r="H8" s="410"/>
      <c r="I8" s="410"/>
      <c r="J8" s="410"/>
      <c r="K8" s="1"/>
      <c r="L8" s="1"/>
    </row>
    <row r="9" spans="1:15" ht="10.199999999999999" customHeight="1" thickBot="1" x14ac:dyDescent="0.3">
      <c r="C9" s="357" t="s">
        <v>166</v>
      </c>
      <c r="D9" s="358"/>
      <c r="E9" s="358"/>
      <c r="F9" s="359" t="s">
        <v>661</v>
      </c>
      <c r="G9" s="359"/>
      <c r="H9" s="359"/>
      <c r="I9" s="359"/>
      <c r="J9" s="359"/>
      <c r="K9" s="1"/>
      <c r="L9" s="1"/>
    </row>
    <row r="10" spans="1:15" s="7" customFormat="1" ht="51" customHeight="1" x14ac:dyDescent="0.25">
      <c r="A10" s="360" t="s">
        <v>645</v>
      </c>
      <c r="B10" s="401" t="s">
        <v>579</v>
      </c>
      <c r="C10" s="375" t="s">
        <v>167</v>
      </c>
      <c r="D10" s="377" t="s">
        <v>168</v>
      </c>
      <c r="E10" s="378"/>
      <c r="F10" s="383" t="s">
        <v>169</v>
      </c>
      <c r="G10" s="379" t="s">
        <v>170</v>
      </c>
      <c r="H10" s="379" t="s">
        <v>171</v>
      </c>
      <c r="I10" s="381" t="s">
        <v>172</v>
      </c>
      <c r="J10" s="373" t="s">
        <v>182</v>
      </c>
      <c r="K10" s="6"/>
      <c r="L10" s="6"/>
      <c r="M10" s="412" t="s">
        <v>581</v>
      </c>
    </row>
    <row r="11" spans="1:15" s="7" customFormat="1" ht="30.6" customHeight="1" thickBot="1" x14ac:dyDescent="0.3">
      <c r="A11" s="361"/>
      <c r="B11" s="402"/>
      <c r="C11" s="376"/>
      <c r="D11" s="8" t="s">
        <v>173</v>
      </c>
      <c r="E11" s="8" t="s">
        <v>174</v>
      </c>
      <c r="F11" s="384"/>
      <c r="G11" s="380"/>
      <c r="H11" s="380"/>
      <c r="I11" s="382"/>
      <c r="J11" s="374"/>
      <c r="K11" s="6"/>
      <c r="L11" s="6"/>
      <c r="M11" s="413"/>
    </row>
    <row r="12" spans="1:15" ht="11.4" customHeight="1" x14ac:dyDescent="0.25">
      <c r="B12" s="192"/>
      <c r="C12" s="9"/>
      <c r="D12" s="10"/>
      <c r="E12" s="9"/>
      <c r="F12" s="106" t="s">
        <v>69</v>
      </c>
      <c r="G12" s="11"/>
      <c r="H12" s="34">
        <f>+H13+H14+H15+H16</f>
        <v>0</v>
      </c>
      <c r="I12" s="27" t="s">
        <v>68</v>
      </c>
      <c r="J12" s="31"/>
      <c r="K12" s="1"/>
      <c r="L12" s="1"/>
    </row>
    <row r="13" spans="1:15" ht="11.4" customHeight="1" x14ac:dyDescent="0.25">
      <c r="B13" s="192">
        <v>7</v>
      </c>
      <c r="C13" s="9"/>
      <c r="D13" s="10"/>
      <c r="E13" s="9"/>
      <c r="F13" s="107" t="s">
        <v>71</v>
      </c>
      <c r="G13" s="108"/>
      <c r="H13" s="50">
        <v>0</v>
      </c>
      <c r="I13" s="51" t="s">
        <v>70</v>
      </c>
      <c r="J13" s="52">
        <v>1</v>
      </c>
      <c r="K13" s="1"/>
      <c r="L13" s="1"/>
    </row>
    <row r="14" spans="1:15" ht="11.4" customHeight="1" x14ac:dyDescent="0.25">
      <c r="B14" s="192"/>
      <c r="C14" s="9"/>
      <c r="D14" s="10"/>
      <c r="E14" s="9"/>
      <c r="F14" s="109" t="s">
        <v>71</v>
      </c>
      <c r="G14" s="110"/>
      <c r="H14" s="56">
        <v>0</v>
      </c>
      <c r="I14" s="57" t="s">
        <v>70</v>
      </c>
      <c r="J14" s="58">
        <v>2</v>
      </c>
      <c r="K14" s="1"/>
      <c r="L14" s="1"/>
    </row>
    <row r="15" spans="1:15" ht="11.4" customHeight="1" x14ac:dyDescent="0.25">
      <c r="B15" s="192"/>
      <c r="C15" s="9"/>
      <c r="D15" s="10"/>
      <c r="E15" s="9"/>
      <c r="F15" s="111" t="s">
        <v>71</v>
      </c>
      <c r="G15" s="78"/>
      <c r="H15" s="78">
        <v>0</v>
      </c>
      <c r="I15" s="79" t="s">
        <v>70</v>
      </c>
      <c r="J15" s="80">
        <v>3</v>
      </c>
      <c r="K15" s="1"/>
      <c r="L15" s="1"/>
    </row>
    <row r="16" spans="1:15" ht="28.95" customHeight="1" x14ac:dyDescent="0.25">
      <c r="A16" s="332" t="s">
        <v>646</v>
      </c>
      <c r="B16" s="192"/>
      <c r="C16" s="9"/>
      <c r="D16" s="10"/>
      <c r="E16" s="9"/>
      <c r="F16" s="112" t="s">
        <v>71</v>
      </c>
      <c r="G16" s="90"/>
      <c r="H16" s="90">
        <v>0</v>
      </c>
      <c r="I16" s="91" t="s">
        <v>70</v>
      </c>
      <c r="J16" s="92">
        <v>4</v>
      </c>
      <c r="K16" s="1"/>
      <c r="L16" s="160" t="s">
        <v>582</v>
      </c>
      <c r="M16" s="161" t="s">
        <v>583</v>
      </c>
      <c r="N16" s="161" t="s">
        <v>577</v>
      </c>
    </row>
    <row r="17" spans="1:14" s="7" customFormat="1" ht="24.6" customHeight="1" x14ac:dyDescent="0.25">
      <c r="A17" s="338"/>
      <c r="B17" s="193"/>
      <c r="C17" s="113">
        <v>1</v>
      </c>
      <c r="D17" s="114"/>
      <c r="E17" s="113"/>
      <c r="F17" s="97" t="s">
        <v>231</v>
      </c>
      <c r="G17" s="96"/>
      <c r="H17" s="12">
        <f t="shared" ref="H17:H22" si="2">D17*G17</f>
        <v>0</v>
      </c>
      <c r="I17" s="30"/>
      <c r="J17" s="31"/>
      <c r="K17" s="6"/>
      <c r="L17" s="163">
        <f>SUM(H17:H22)</f>
        <v>0</v>
      </c>
      <c r="M17" s="164">
        <f>+H12</f>
        <v>0</v>
      </c>
      <c r="N17" s="164">
        <f>+L17-M17</f>
        <v>0</v>
      </c>
    </row>
    <row r="18" spans="1:14" s="7" customFormat="1" ht="11.4" customHeight="1" x14ac:dyDescent="0.25">
      <c r="A18" s="338"/>
      <c r="B18" s="193"/>
      <c r="C18" s="113">
        <v>2</v>
      </c>
      <c r="D18" s="114"/>
      <c r="E18" s="113"/>
      <c r="F18" s="97" t="s">
        <v>232</v>
      </c>
      <c r="G18" s="96">
        <v>0</v>
      </c>
      <c r="H18" s="12">
        <f t="shared" si="2"/>
        <v>0</v>
      </c>
      <c r="I18" s="30"/>
      <c r="J18" s="31"/>
      <c r="K18" s="6"/>
      <c r="L18" s="6"/>
    </row>
    <row r="19" spans="1:14" s="7" customFormat="1" ht="11.4" customHeight="1" x14ac:dyDescent="0.25">
      <c r="A19" s="338"/>
      <c r="B19" s="193"/>
      <c r="C19" s="113">
        <v>3</v>
      </c>
      <c r="D19" s="114"/>
      <c r="E19" s="113"/>
      <c r="F19" s="97" t="s">
        <v>233</v>
      </c>
      <c r="G19" s="96"/>
      <c r="H19" s="12">
        <f t="shared" si="2"/>
        <v>0</v>
      </c>
      <c r="I19" s="30"/>
      <c r="J19" s="31"/>
      <c r="K19" s="6"/>
      <c r="L19" s="6"/>
    </row>
    <row r="20" spans="1:14" s="7" customFormat="1" ht="11.4" customHeight="1" x14ac:dyDescent="0.25">
      <c r="A20" s="338"/>
      <c r="B20" s="193"/>
      <c r="C20" s="113">
        <v>4</v>
      </c>
      <c r="D20" s="114"/>
      <c r="E20" s="113"/>
      <c r="F20" s="97" t="s">
        <v>234</v>
      </c>
      <c r="G20" s="96"/>
      <c r="H20" s="12">
        <f t="shared" si="2"/>
        <v>0</v>
      </c>
      <c r="I20" s="30"/>
      <c r="J20" s="31"/>
      <c r="K20" s="6"/>
      <c r="L20" s="6"/>
    </row>
    <row r="21" spans="1:14" s="7" customFormat="1" ht="36" customHeight="1" x14ac:dyDescent="0.25">
      <c r="A21" s="338"/>
      <c r="B21" s="193"/>
      <c r="C21" s="113">
        <v>5</v>
      </c>
      <c r="D21" s="114"/>
      <c r="E21" s="113"/>
      <c r="F21" s="97" t="s">
        <v>235</v>
      </c>
      <c r="G21" s="96"/>
      <c r="H21" s="12">
        <f t="shared" si="2"/>
        <v>0</v>
      </c>
      <c r="I21" s="30"/>
      <c r="J21" s="31"/>
      <c r="K21" s="6"/>
      <c r="L21" s="6"/>
    </row>
    <row r="22" spans="1:14" s="7" customFormat="1" ht="11.4" customHeight="1" x14ac:dyDescent="0.25">
      <c r="A22" s="338"/>
      <c r="B22" s="193"/>
      <c r="C22" s="113">
        <v>6</v>
      </c>
      <c r="D22" s="114"/>
      <c r="E22" s="113"/>
      <c r="F22" s="97" t="s">
        <v>236</v>
      </c>
      <c r="G22" s="96"/>
      <c r="H22" s="12">
        <f t="shared" si="2"/>
        <v>0</v>
      </c>
      <c r="I22" s="30"/>
      <c r="J22" s="31"/>
      <c r="K22" s="6"/>
      <c r="L22" s="6"/>
    </row>
    <row r="23" spans="1:14" ht="24.6" customHeight="1" x14ac:dyDescent="0.25">
      <c r="B23" s="192"/>
      <c r="C23" s="9"/>
      <c r="D23" s="10"/>
      <c r="E23" s="9"/>
      <c r="F23" s="115"/>
      <c r="G23" s="12"/>
      <c r="H23" s="12"/>
      <c r="I23" s="55"/>
      <c r="J23" s="33"/>
      <c r="K23" s="1"/>
      <c r="L23" s="1"/>
    </row>
    <row r="24" spans="1:14" ht="12" x14ac:dyDescent="0.25">
      <c r="B24" s="192"/>
      <c r="C24" s="9"/>
      <c r="D24" s="10"/>
      <c r="E24" s="9"/>
      <c r="F24" s="106" t="s">
        <v>73</v>
      </c>
      <c r="G24" s="12"/>
      <c r="H24" s="34">
        <f>+H25+H26+H27+H28</f>
        <v>0</v>
      </c>
      <c r="I24" s="27" t="s">
        <v>72</v>
      </c>
      <c r="J24" s="33"/>
      <c r="K24" s="1"/>
      <c r="L24" s="1"/>
    </row>
    <row r="25" spans="1:14" ht="11.4" x14ac:dyDescent="0.25">
      <c r="B25" s="192">
        <v>7</v>
      </c>
      <c r="C25" s="9"/>
      <c r="D25" s="10"/>
      <c r="E25" s="9"/>
      <c r="F25" s="107" t="s">
        <v>75</v>
      </c>
      <c r="G25" s="53"/>
      <c r="H25" s="53">
        <v>0</v>
      </c>
      <c r="I25" s="51" t="s">
        <v>74</v>
      </c>
      <c r="J25" s="52">
        <v>1</v>
      </c>
      <c r="K25" s="1"/>
      <c r="L25" s="1"/>
    </row>
    <row r="26" spans="1:14" ht="11.4" x14ac:dyDescent="0.25">
      <c r="B26" s="192"/>
      <c r="C26" s="9"/>
      <c r="D26" s="10"/>
      <c r="E26" s="9"/>
      <c r="F26" s="109" t="s">
        <v>75</v>
      </c>
      <c r="G26" s="59"/>
      <c r="H26" s="59"/>
      <c r="I26" s="57" t="s">
        <v>74</v>
      </c>
      <c r="J26" s="58">
        <v>2</v>
      </c>
      <c r="K26" s="1"/>
      <c r="L26" s="1"/>
    </row>
    <row r="27" spans="1:14" ht="11.4" x14ac:dyDescent="0.25">
      <c r="B27" s="192"/>
      <c r="C27" s="9"/>
      <c r="D27" s="10"/>
      <c r="E27" s="9"/>
      <c r="F27" s="111" t="s">
        <v>75</v>
      </c>
      <c r="G27" s="81"/>
      <c r="H27" s="81">
        <v>0</v>
      </c>
      <c r="I27" s="79" t="s">
        <v>74</v>
      </c>
      <c r="J27" s="80">
        <v>3</v>
      </c>
      <c r="K27" s="1"/>
      <c r="L27" s="1"/>
    </row>
    <row r="28" spans="1:14" ht="12" x14ac:dyDescent="0.25">
      <c r="B28" s="192"/>
      <c r="C28" s="9"/>
      <c r="D28" s="10"/>
      <c r="E28" s="9"/>
      <c r="F28" s="112" t="s">
        <v>75</v>
      </c>
      <c r="G28" s="93"/>
      <c r="H28" s="93">
        <v>0</v>
      </c>
      <c r="I28" s="91" t="s">
        <v>74</v>
      </c>
      <c r="J28" s="92">
        <v>4</v>
      </c>
      <c r="K28" s="1"/>
      <c r="L28" s="18">
        <f>SUM(H30:H49)</f>
        <v>0</v>
      </c>
      <c r="M28" s="162">
        <f>+H24</f>
        <v>0</v>
      </c>
      <c r="N28" s="162">
        <f>+L28-M28</f>
        <v>0</v>
      </c>
    </row>
    <row r="29" spans="1:14" s="159" customFormat="1" ht="12" x14ac:dyDescent="0.25">
      <c r="A29" s="339"/>
      <c r="B29" s="192"/>
      <c r="C29" s="325"/>
      <c r="D29" s="326"/>
      <c r="E29" s="325"/>
      <c r="F29" s="178" t="s">
        <v>75</v>
      </c>
      <c r="G29" s="167"/>
      <c r="H29" s="167">
        <f>SUM(H30:H49)</f>
        <v>0</v>
      </c>
      <c r="I29" s="179"/>
      <c r="J29" s="180">
        <f>+H29-H28-H27-H26-H25</f>
        <v>0</v>
      </c>
      <c r="K29" s="13"/>
      <c r="L29" s="18"/>
      <c r="M29" s="162"/>
      <c r="N29" s="162"/>
    </row>
    <row r="30" spans="1:14" s="7" customFormat="1" ht="11.4" x14ac:dyDescent="0.25">
      <c r="A30" s="338"/>
      <c r="B30" s="193"/>
      <c r="C30" s="113"/>
      <c r="D30" s="114"/>
      <c r="E30" s="113"/>
      <c r="F30" s="97" t="s">
        <v>237</v>
      </c>
      <c r="G30" s="96">
        <v>0</v>
      </c>
      <c r="H30" s="12">
        <f t="shared" ref="H30:H49" si="3">D30*G30</f>
        <v>0</v>
      </c>
      <c r="I30" s="30"/>
      <c r="J30" s="31"/>
      <c r="K30" s="6"/>
      <c r="L30" s="6"/>
    </row>
    <row r="31" spans="1:14" s="7" customFormat="1" ht="11.4" x14ac:dyDescent="0.25">
      <c r="A31" s="338"/>
      <c r="B31" s="193"/>
      <c r="C31" s="113"/>
      <c r="D31" s="114"/>
      <c r="E31" s="113"/>
      <c r="F31" s="97"/>
      <c r="G31" s="96"/>
      <c r="H31" s="12">
        <f t="shared" si="3"/>
        <v>0</v>
      </c>
      <c r="I31" s="30"/>
      <c r="J31" s="31">
        <v>2</v>
      </c>
      <c r="K31" s="6"/>
      <c r="L31" s="6"/>
    </row>
    <row r="32" spans="1:14" s="7" customFormat="1" ht="19.2" x14ac:dyDescent="0.25">
      <c r="A32" s="338"/>
      <c r="B32" s="193"/>
      <c r="C32" s="113"/>
      <c r="D32" s="114"/>
      <c r="E32" s="113"/>
      <c r="F32" s="97" t="s">
        <v>238</v>
      </c>
      <c r="G32" s="96"/>
      <c r="H32" s="12">
        <f t="shared" si="3"/>
        <v>0</v>
      </c>
      <c r="I32" s="30"/>
      <c r="J32" s="31"/>
      <c r="K32" s="6"/>
      <c r="L32" s="6"/>
    </row>
    <row r="33" spans="1:12" s="7" customFormat="1" ht="11.4" x14ac:dyDescent="0.25">
      <c r="A33" s="338"/>
      <c r="B33" s="193"/>
      <c r="C33" s="113"/>
      <c r="D33" s="114"/>
      <c r="E33" s="113"/>
      <c r="F33" s="97" t="s">
        <v>239</v>
      </c>
      <c r="G33" s="96"/>
      <c r="H33" s="12">
        <f t="shared" si="3"/>
        <v>0</v>
      </c>
      <c r="I33" s="30"/>
      <c r="J33" s="31"/>
      <c r="K33" s="6"/>
      <c r="L33" s="6"/>
    </row>
    <row r="34" spans="1:12" s="7" customFormat="1" ht="19.2" x14ac:dyDescent="0.25">
      <c r="A34" s="338"/>
      <c r="B34" s="193"/>
      <c r="C34" s="113"/>
      <c r="D34" s="114"/>
      <c r="E34" s="113"/>
      <c r="F34" s="97" t="s">
        <v>240</v>
      </c>
      <c r="G34" s="96"/>
      <c r="H34" s="12">
        <f t="shared" si="3"/>
        <v>0</v>
      </c>
      <c r="I34" s="30"/>
      <c r="J34" s="31"/>
      <c r="K34" s="6"/>
      <c r="L34" s="6"/>
    </row>
    <row r="35" spans="1:12" s="7" customFormat="1" ht="11.4" x14ac:dyDescent="0.25">
      <c r="A35" s="338"/>
      <c r="B35" s="193"/>
      <c r="C35" s="113"/>
      <c r="D35" s="114"/>
      <c r="E35" s="113"/>
      <c r="F35" s="97" t="s">
        <v>241</v>
      </c>
      <c r="G35" s="96"/>
      <c r="H35" s="12">
        <f t="shared" si="3"/>
        <v>0</v>
      </c>
      <c r="I35" s="30"/>
      <c r="J35" s="31"/>
      <c r="K35" s="6"/>
      <c r="L35" s="6"/>
    </row>
    <row r="36" spans="1:12" s="7" customFormat="1" ht="11.4" x14ac:dyDescent="0.25">
      <c r="A36" s="338"/>
      <c r="B36" s="193"/>
      <c r="C36" s="113"/>
      <c r="D36" s="114"/>
      <c r="E36" s="113"/>
      <c r="F36" s="97" t="s">
        <v>242</v>
      </c>
      <c r="G36" s="96"/>
      <c r="H36" s="12">
        <f t="shared" si="3"/>
        <v>0</v>
      </c>
      <c r="I36" s="30"/>
      <c r="J36" s="31"/>
      <c r="K36" s="6"/>
      <c r="L36" s="6"/>
    </row>
    <row r="37" spans="1:12" s="7" customFormat="1" ht="11.4" x14ac:dyDescent="0.25">
      <c r="A37" s="338"/>
      <c r="B37" s="193"/>
      <c r="C37" s="113"/>
      <c r="D37" s="114"/>
      <c r="E37" s="113"/>
      <c r="F37" s="97" t="s">
        <v>243</v>
      </c>
      <c r="G37" s="96"/>
      <c r="H37" s="12">
        <f t="shared" si="3"/>
        <v>0</v>
      </c>
      <c r="I37" s="30"/>
      <c r="J37" s="31"/>
      <c r="K37" s="6"/>
      <c r="L37" s="6"/>
    </row>
    <row r="38" spans="1:12" s="7" customFormat="1" ht="11.4" x14ac:dyDescent="0.25">
      <c r="A38" s="338"/>
      <c r="B38" s="193"/>
      <c r="C38" s="113"/>
      <c r="D38" s="114"/>
      <c r="E38" s="113"/>
      <c r="F38" s="97" t="s">
        <v>244</v>
      </c>
      <c r="G38" s="96"/>
      <c r="H38" s="12">
        <f t="shared" si="3"/>
        <v>0</v>
      </c>
      <c r="I38" s="30"/>
      <c r="J38" s="31"/>
      <c r="K38" s="6"/>
      <c r="L38" s="6"/>
    </row>
    <row r="39" spans="1:12" s="7" customFormat="1" ht="38.4" x14ac:dyDescent="0.25">
      <c r="A39" s="338"/>
      <c r="B39" s="193"/>
      <c r="C39" s="113"/>
      <c r="D39" s="114"/>
      <c r="E39" s="113"/>
      <c r="F39" s="97" t="s">
        <v>245</v>
      </c>
      <c r="G39" s="96"/>
      <c r="H39" s="12">
        <f t="shared" si="3"/>
        <v>0</v>
      </c>
      <c r="I39" s="30"/>
      <c r="J39" s="31"/>
      <c r="K39" s="6"/>
      <c r="L39" s="6"/>
    </row>
    <row r="40" spans="1:12" s="7" customFormat="1" ht="11.4" x14ac:dyDescent="0.25">
      <c r="A40" s="338"/>
      <c r="B40" s="193"/>
      <c r="C40" s="113"/>
      <c r="D40" s="114"/>
      <c r="E40" s="113"/>
      <c r="F40" s="97" t="s">
        <v>246</v>
      </c>
      <c r="G40" s="96"/>
      <c r="H40" s="12">
        <f t="shared" si="3"/>
        <v>0</v>
      </c>
      <c r="I40" s="30"/>
      <c r="J40" s="31"/>
      <c r="K40" s="6"/>
      <c r="L40" s="6"/>
    </row>
    <row r="41" spans="1:12" s="7" customFormat="1" ht="38.4" x14ac:dyDescent="0.25">
      <c r="A41" s="338"/>
      <c r="B41" s="193"/>
      <c r="C41" s="113"/>
      <c r="D41" s="114"/>
      <c r="E41" s="113"/>
      <c r="F41" s="97" t="s">
        <v>247</v>
      </c>
      <c r="G41" s="96"/>
      <c r="H41" s="12">
        <f t="shared" si="3"/>
        <v>0</v>
      </c>
      <c r="I41" s="30"/>
      <c r="J41" s="31"/>
      <c r="K41" s="6"/>
      <c r="L41" s="6"/>
    </row>
    <row r="42" spans="1:12" s="7" customFormat="1" ht="11.4" x14ac:dyDescent="0.25">
      <c r="A42" s="338"/>
      <c r="B42" s="193"/>
      <c r="C42" s="113"/>
      <c r="D42" s="114"/>
      <c r="E42" s="113"/>
      <c r="F42" s="97" t="s">
        <v>248</v>
      </c>
      <c r="G42" s="96"/>
      <c r="H42" s="12">
        <f t="shared" si="3"/>
        <v>0</v>
      </c>
      <c r="I42" s="30"/>
      <c r="J42" s="31"/>
      <c r="K42" s="6"/>
      <c r="L42" s="6"/>
    </row>
    <row r="43" spans="1:12" s="7" customFormat="1" ht="11.4" x14ac:dyDescent="0.25">
      <c r="A43" s="338"/>
      <c r="B43" s="193"/>
      <c r="C43" s="113"/>
      <c r="D43" s="114"/>
      <c r="E43" s="113"/>
      <c r="F43" s="97" t="s">
        <v>249</v>
      </c>
      <c r="G43" s="96"/>
      <c r="H43" s="12">
        <f t="shared" si="3"/>
        <v>0</v>
      </c>
      <c r="I43" s="30"/>
      <c r="J43" s="31"/>
      <c r="K43" s="6"/>
      <c r="L43" s="6"/>
    </row>
    <row r="44" spans="1:12" s="7" customFormat="1" ht="11.4" x14ac:dyDescent="0.25">
      <c r="A44" s="338"/>
      <c r="B44" s="193"/>
      <c r="C44" s="113"/>
      <c r="D44" s="114"/>
      <c r="E44" s="113"/>
      <c r="F44" s="97" t="s">
        <v>250</v>
      </c>
      <c r="G44" s="96"/>
      <c r="H44" s="12">
        <f t="shared" si="3"/>
        <v>0</v>
      </c>
      <c r="I44" s="30"/>
      <c r="J44" s="31"/>
      <c r="K44" s="6"/>
      <c r="L44" s="6"/>
    </row>
    <row r="45" spans="1:12" s="7" customFormat="1" ht="11.4" x14ac:dyDescent="0.25">
      <c r="A45" s="338"/>
      <c r="B45" s="193"/>
      <c r="C45" s="113"/>
      <c r="D45" s="114"/>
      <c r="E45" s="113"/>
      <c r="F45" s="97" t="s">
        <v>251</v>
      </c>
      <c r="G45" s="96"/>
      <c r="H45" s="12">
        <f t="shared" si="3"/>
        <v>0</v>
      </c>
      <c r="I45" s="30"/>
      <c r="J45" s="31"/>
      <c r="K45" s="6"/>
      <c r="L45" s="6"/>
    </row>
    <row r="46" spans="1:12" s="7" customFormat="1" ht="11.4" x14ac:dyDescent="0.25">
      <c r="A46" s="338"/>
      <c r="B46" s="193"/>
      <c r="C46" s="113"/>
      <c r="D46" s="114"/>
      <c r="E46" s="113"/>
      <c r="F46" s="98" t="s">
        <v>75</v>
      </c>
      <c r="G46" s="96"/>
      <c r="H46" s="12"/>
      <c r="I46" s="30"/>
      <c r="J46" s="31"/>
      <c r="K46" s="6"/>
      <c r="L46" s="6"/>
    </row>
    <row r="47" spans="1:12" s="7" customFormat="1" ht="11.4" x14ac:dyDescent="0.25">
      <c r="A47" s="338"/>
      <c r="B47" s="193"/>
      <c r="C47" s="113"/>
      <c r="D47" s="114"/>
      <c r="E47" s="113"/>
      <c r="F47" s="97" t="s">
        <v>252</v>
      </c>
      <c r="G47" s="96"/>
      <c r="H47" s="12">
        <f t="shared" si="3"/>
        <v>0</v>
      </c>
      <c r="I47" s="30"/>
      <c r="J47" s="31"/>
      <c r="K47" s="6"/>
      <c r="L47" s="6"/>
    </row>
    <row r="48" spans="1:12" s="7" customFormat="1" ht="11.4" x14ac:dyDescent="0.25">
      <c r="A48" s="338"/>
      <c r="B48" s="193"/>
      <c r="C48" s="113"/>
      <c r="D48" s="114"/>
      <c r="E48" s="113"/>
      <c r="F48" s="97" t="s">
        <v>253</v>
      </c>
      <c r="G48" s="96"/>
      <c r="H48" s="12">
        <f t="shared" si="3"/>
        <v>0</v>
      </c>
      <c r="I48" s="30"/>
      <c r="J48" s="31"/>
      <c r="K48" s="6"/>
      <c r="L48" s="6"/>
    </row>
    <row r="49" spans="1:14" s="7" customFormat="1" ht="11.4" x14ac:dyDescent="0.25">
      <c r="A49" s="338"/>
      <c r="B49" s="193"/>
      <c r="C49" s="113"/>
      <c r="D49" s="114"/>
      <c r="E49" s="113"/>
      <c r="F49" s="97" t="s">
        <v>254</v>
      </c>
      <c r="G49" s="96"/>
      <c r="H49" s="12">
        <f t="shared" si="3"/>
        <v>0</v>
      </c>
      <c r="I49" s="30"/>
      <c r="J49" s="31"/>
      <c r="K49" s="6"/>
      <c r="L49" s="6"/>
    </row>
    <row r="50" spans="1:14" ht="13.2" x14ac:dyDescent="0.25">
      <c r="B50" s="192"/>
      <c r="C50" s="9"/>
      <c r="D50" s="10"/>
      <c r="E50" s="9"/>
      <c r="F50" s="116" t="s">
        <v>219</v>
      </c>
      <c r="G50" s="12"/>
      <c r="H50" s="12"/>
      <c r="I50" s="55"/>
      <c r="J50" s="33"/>
      <c r="K50" s="1"/>
      <c r="L50" s="1"/>
    </row>
    <row r="51" spans="1:14" ht="12" x14ac:dyDescent="0.25">
      <c r="B51" s="192"/>
      <c r="C51" s="9"/>
      <c r="D51" s="10"/>
      <c r="E51" s="9"/>
      <c r="F51" s="106" t="s">
        <v>77</v>
      </c>
      <c r="G51" s="12"/>
      <c r="H51" s="34">
        <f>+H52+H53+H54+H55+H63+H64+H65+H66</f>
        <v>0</v>
      </c>
      <c r="I51" s="27" t="s">
        <v>76</v>
      </c>
      <c r="J51" s="33"/>
      <c r="K51" s="1"/>
      <c r="L51" s="1"/>
    </row>
    <row r="52" spans="1:14" ht="11.4" x14ac:dyDescent="0.25">
      <c r="B52" s="192">
        <v>7</v>
      </c>
      <c r="C52" s="9"/>
      <c r="D52" s="10"/>
      <c r="E52" s="9"/>
      <c r="F52" s="107" t="s">
        <v>79</v>
      </c>
      <c r="G52" s="53"/>
      <c r="H52" s="53">
        <v>0</v>
      </c>
      <c r="I52" s="51" t="s">
        <v>78</v>
      </c>
      <c r="J52" s="52">
        <v>1</v>
      </c>
      <c r="K52" s="1"/>
      <c r="L52" s="1"/>
    </row>
    <row r="53" spans="1:14" ht="11.4" x14ac:dyDescent="0.25">
      <c r="B53" s="192"/>
      <c r="C53" s="9"/>
      <c r="D53" s="10"/>
      <c r="E53" s="9"/>
      <c r="F53" s="109" t="s">
        <v>79</v>
      </c>
      <c r="G53" s="59"/>
      <c r="H53" s="59">
        <v>0</v>
      </c>
      <c r="I53" s="57" t="s">
        <v>78</v>
      </c>
      <c r="J53" s="58">
        <v>2</v>
      </c>
      <c r="K53" s="1"/>
      <c r="L53" s="1"/>
    </row>
    <row r="54" spans="1:14" ht="11.4" x14ac:dyDescent="0.25">
      <c r="B54" s="192"/>
      <c r="C54" s="9"/>
      <c r="D54" s="10"/>
      <c r="E54" s="9"/>
      <c r="F54" s="111" t="s">
        <v>79</v>
      </c>
      <c r="G54" s="81"/>
      <c r="H54" s="81">
        <v>0</v>
      </c>
      <c r="I54" s="79" t="s">
        <v>78</v>
      </c>
      <c r="J54" s="80">
        <v>3</v>
      </c>
      <c r="K54" s="1"/>
      <c r="L54" s="1"/>
    </row>
    <row r="55" spans="1:14" ht="12" x14ac:dyDescent="0.25">
      <c r="B55" s="192"/>
      <c r="C55" s="9"/>
      <c r="D55" s="10"/>
      <c r="E55" s="9"/>
      <c r="F55" s="112" t="s">
        <v>79</v>
      </c>
      <c r="G55" s="93"/>
      <c r="H55" s="93">
        <v>0</v>
      </c>
      <c r="I55" s="91" t="s">
        <v>78</v>
      </c>
      <c r="J55" s="92">
        <v>4</v>
      </c>
      <c r="K55" s="1"/>
      <c r="L55" s="18">
        <f>SUM(H57:H61,H68:H80)</f>
        <v>0</v>
      </c>
      <c r="M55" s="162">
        <f>+H51</f>
        <v>0</v>
      </c>
      <c r="N55" s="162">
        <f>+L55-M55</f>
        <v>0</v>
      </c>
    </row>
    <row r="56" spans="1:14" ht="12" x14ac:dyDescent="0.25">
      <c r="B56" s="192"/>
      <c r="C56" s="9"/>
      <c r="D56" s="10"/>
      <c r="E56" s="9"/>
      <c r="F56" s="178" t="s">
        <v>79</v>
      </c>
      <c r="G56" s="167"/>
      <c r="H56" s="167">
        <f>SUM(H57:H61)</f>
        <v>0</v>
      </c>
      <c r="I56" s="321"/>
      <c r="J56" s="322">
        <f>+H56-H52-H53-H54-H55</f>
        <v>0</v>
      </c>
      <c r="K56" s="1"/>
      <c r="L56" s="18"/>
      <c r="M56" s="162"/>
      <c r="N56" s="162"/>
    </row>
    <row r="57" spans="1:14" ht="19.2" x14ac:dyDescent="0.25">
      <c r="B57" s="192"/>
      <c r="C57" s="9"/>
      <c r="D57" s="10"/>
      <c r="E57" s="9"/>
      <c r="F57" s="97" t="s">
        <v>255</v>
      </c>
      <c r="G57" s="96"/>
      <c r="H57" s="12">
        <f t="shared" ref="H57:H61" si="4">D57*G57</f>
        <v>0</v>
      </c>
      <c r="I57" s="30"/>
      <c r="J57" s="31"/>
      <c r="K57" s="1"/>
      <c r="L57" s="1"/>
    </row>
    <row r="58" spans="1:14" ht="21" customHeight="1" x14ac:dyDescent="0.25">
      <c r="B58" s="192"/>
      <c r="C58" s="9"/>
      <c r="D58" s="10"/>
      <c r="E58" s="9"/>
      <c r="F58" s="97" t="s">
        <v>256</v>
      </c>
      <c r="G58" s="96"/>
      <c r="H58" s="12">
        <f t="shared" si="4"/>
        <v>0</v>
      </c>
      <c r="I58" s="30"/>
      <c r="J58" s="31"/>
      <c r="K58" s="1"/>
      <c r="L58" s="1"/>
    </row>
    <row r="59" spans="1:14" ht="11.4" x14ac:dyDescent="0.25">
      <c r="B59" s="192"/>
      <c r="C59" s="9"/>
      <c r="D59" s="10"/>
      <c r="E59" s="9"/>
      <c r="F59" s="97" t="s">
        <v>257</v>
      </c>
      <c r="G59" s="96"/>
      <c r="H59" s="12">
        <f t="shared" si="4"/>
        <v>0</v>
      </c>
      <c r="I59" s="30"/>
      <c r="J59" s="31"/>
      <c r="K59" s="1"/>
      <c r="L59" s="1"/>
    </row>
    <row r="60" spans="1:14" ht="11.4" x14ac:dyDescent="0.25">
      <c r="B60" s="192"/>
      <c r="C60" s="9"/>
      <c r="D60" s="10"/>
      <c r="E60" s="9"/>
      <c r="F60" s="97" t="s">
        <v>258</v>
      </c>
      <c r="G60" s="96"/>
      <c r="H60" s="12">
        <f t="shared" si="4"/>
        <v>0</v>
      </c>
      <c r="I60" s="30"/>
      <c r="J60" s="31"/>
      <c r="K60" s="1"/>
      <c r="L60" s="1"/>
    </row>
    <row r="61" spans="1:14" ht="11.4" x14ac:dyDescent="0.25">
      <c r="B61" s="192"/>
      <c r="C61" s="9"/>
      <c r="D61" s="10"/>
      <c r="E61" s="9"/>
      <c r="F61" s="97" t="s">
        <v>259</v>
      </c>
      <c r="G61" s="96"/>
      <c r="H61" s="12">
        <f t="shared" si="4"/>
        <v>0</v>
      </c>
      <c r="I61" s="30"/>
      <c r="J61" s="31"/>
      <c r="K61" s="1"/>
      <c r="L61" s="1"/>
    </row>
    <row r="62" spans="1:14" ht="13.2" x14ac:dyDescent="0.25">
      <c r="B62" s="192"/>
      <c r="C62" s="9"/>
      <c r="D62" s="10"/>
      <c r="E62" s="9"/>
      <c r="F62" s="115"/>
      <c r="G62" s="12"/>
      <c r="H62" s="12"/>
      <c r="I62" s="55"/>
      <c r="J62" s="33"/>
      <c r="K62" s="1"/>
      <c r="L62" s="1"/>
    </row>
    <row r="63" spans="1:14" ht="48" x14ac:dyDescent="0.25">
      <c r="A63" s="342" t="s">
        <v>652</v>
      </c>
      <c r="B63" s="192">
        <v>7</v>
      </c>
      <c r="C63" s="9"/>
      <c r="D63" s="10"/>
      <c r="E63" s="9"/>
      <c r="F63" s="107" t="s">
        <v>81</v>
      </c>
      <c r="G63" s="53"/>
      <c r="H63" s="53">
        <v>0</v>
      </c>
      <c r="I63" s="51" t="s">
        <v>80</v>
      </c>
      <c r="J63" s="52">
        <v>1</v>
      </c>
      <c r="K63" s="1"/>
      <c r="L63" s="1"/>
    </row>
    <row r="64" spans="1:14" ht="11.4" x14ac:dyDescent="0.25">
      <c r="B64" s="192"/>
      <c r="C64" s="9"/>
      <c r="D64" s="10"/>
      <c r="E64" s="9"/>
      <c r="F64" s="109" t="s">
        <v>81</v>
      </c>
      <c r="G64" s="59"/>
      <c r="H64" s="59">
        <v>0</v>
      </c>
      <c r="I64" s="57" t="s">
        <v>80</v>
      </c>
      <c r="J64" s="58">
        <v>2</v>
      </c>
      <c r="K64" s="1"/>
      <c r="L64" s="1"/>
    </row>
    <row r="65" spans="2:12" ht="11.4" x14ac:dyDescent="0.25">
      <c r="B65" s="192"/>
      <c r="C65" s="9"/>
      <c r="D65" s="10"/>
      <c r="E65" s="9"/>
      <c r="F65" s="111" t="s">
        <v>81</v>
      </c>
      <c r="G65" s="81"/>
      <c r="H65" s="81">
        <v>0</v>
      </c>
      <c r="I65" s="79" t="s">
        <v>80</v>
      </c>
      <c r="J65" s="80">
        <v>3</v>
      </c>
      <c r="K65" s="1"/>
      <c r="L65" s="1"/>
    </row>
    <row r="66" spans="2:12" ht="11.4" x14ac:dyDescent="0.25">
      <c r="B66" s="192"/>
      <c r="C66" s="9"/>
      <c r="D66" s="10"/>
      <c r="E66" s="9"/>
      <c r="F66" s="112" t="s">
        <v>81</v>
      </c>
      <c r="G66" s="93"/>
      <c r="H66" s="93">
        <v>0</v>
      </c>
      <c r="I66" s="91" t="s">
        <v>80</v>
      </c>
      <c r="J66" s="92">
        <v>4</v>
      </c>
      <c r="K66" s="1"/>
      <c r="L66" s="1"/>
    </row>
    <row r="67" spans="2:12" ht="12" x14ac:dyDescent="0.25">
      <c r="B67" s="192"/>
      <c r="C67" s="9"/>
      <c r="D67" s="10"/>
      <c r="E67" s="9"/>
      <c r="F67" s="178" t="s">
        <v>81</v>
      </c>
      <c r="G67" s="119"/>
      <c r="H67" s="167">
        <f>SUM(H68:H80)</f>
        <v>0</v>
      </c>
      <c r="I67" s="323"/>
      <c r="J67" s="324">
        <f>+H67-H63-H64-H65-H66</f>
        <v>0</v>
      </c>
      <c r="K67" s="1"/>
      <c r="L67" s="1"/>
    </row>
    <row r="68" spans="2:12" ht="25.95" customHeight="1" x14ac:dyDescent="0.25">
      <c r="B68" s="192"/>
      <c r="C68" s="9"/>
      <c r="D68" s="10"/>
      <c r="E68" s="9"/>
      <c r="F68" s="97" t="s">
        <v>260</v>
      </c>
      <c r="G68" s="96"/>
      <c r="H68" s="12">
        <f t="shared" ref="H68:H80" si="5">D68*G68</f>
        <v>0</v>
      </c>
      <c r="I68" s="30"/>
      <c r="J68" s="31"/>
      <c r="K68" s="1"/>
      <c r="L68" s="1"/>
    </row>
    <row r="69" spans="2:12" ht="30" customHeight="1" x14ac:dyDescent="0.25">
      <c r="B69" s="192"/>
      <c r="C69" s="9"/>
      <c r="D69" s="10"/>
      <c r="E69" s="9"/>
      <c r="F69" s="97" t="s">
        <v>261</v>
      </c>
      <c r="G69" s="96"/>
      <c r="H69" s="12">
        <f t="shared" si="5"/>
        <v>0</v>
      </c>
      <c r="I69" s="30"/>
      <c r="J69" s="31"/>
      <c r="K69" s="1"/>
      <c r="L69" s="1"/>
    </row>
    <row r="70" spans="2:12" ht="19.2" x14ac:dyDescent="0.25">
      <c r="B70" s="192"/>
      <c r="C70" s="9"/>
      <c r="D70" s="10"/>
      <c r="E70" s="9"/>
      <c r="F70" s="97" t="s">
        <v>262</v>
      </c>
      <c r="G70" s="96"/>
      <c r="H70" s="12">
        <f t="shared" si="5"/>
        <v>0</v>
      </c>
      <c r="I70" s="30"/>
      <c r="J70" s="31"/>
      <c r="K70" s="1"/>
      <c r="L70" s="1"/>
    </row>
    <row r="71" spans="2:12" ht="11.4" x14ac:dyDescent="0.25">
      <c r="B71" s="192"/>
      <c r="C71" s="9"/>
      <c r="D71" s="10"/>
      <c r="E71" s="9"/>
      <c r="F71" s="97" t="s">
        <v>263</v>
      </c>
      <c r="G71" s="96"/>
      <c r="H71" s="12">
        <f t="shared" si="5"/>
        <v>0</v>
      </c>
      <c r="I71" s="30"/>
      <c r="J71" s="31"/>
      <c r="K71" s="1"/>
      <c r="L71" s="1"/>
    </row>
    <row r="72" spans="2:12" ht="11.4" x14ac:dyDescent="0.25">
      <c r="B72" s="192"/>
      <c r="C72" s="9"/>
      <c r="D72" s="10"/>
      <c r="E72" s="9"/>
      <c r="F72" s="97" t="s">
        <v>264</v>
      </c>
      <c r="G72" s="96"/>
      <c r="H72" s="12">
        <f t="shared" si="5"/>
        <v>0</v>
      </c>
      <c r="I72" s="30"/>
      <c r="J72" s="31"/>
      <c r="K72" s="1"/>
      <c r="L72" s="1"/>
    </row>
    <row r="73" spans="2:12" ht="11.4" x14ac:dyDescent="0.25">
      <c r="B73" s="192"/>
      <c r="C73" s="9"/>
      <c r="D73" s="10"/>
      <c r="E73" s="9"/>
      <c r="F73" s="97" t="s">
        <v>265</v>
      </c>
      <c r="G73" s="96"/>
      <c r="H73" s="12">
        <f t="shared" si="5"/>
        <v>0</v>
      </c>
      <c r="I73" s="30"/>
      <c r="J73" s="31"/>
      <c r="K73" s="1"/>
      <c r="L73" s="1"/>
    </row>
    <row r="74" spans="2:12" ht="11.4" x14ac:dyDescent="0.25">
      <c r="B74" s="192"/>
      <c r="C74" s="9"/>
      <c r="D74" s="10"/>
      <c r="E74" s="9"/>
      <c r="F74" s="97" t="s">
        <v>266</v>
      </c>
      <c r="G74" s="96"/>
      <c r="H74" s="12">
        <f t="shared" si="5"/>
        <v>0</v>
      </c>
      <c r="I74" s="30"/>
      <c r="J74" s="31"/>
      <c r="K74" s="1"/>
      <c r="L74" s="1"/>
    </row>
    <row r="75" spans="2:12" ht="11.4" x14ac:dyDescent="0.25">
      <c r="B75" s="192"/>
      <c r="C75" s="9"/>
      <c r="D75" s="10"/>
      <c r="E75" s="9"/>
      <c r="F75" s="97" t="s">
        <v>267</v>
      </c>
      <c r="G75" s="96"/>
      <c r="H75" s="12">
        <f t="shared" si="5"/>
        <v>0</v>
      </c>
      <c r="I75" s="30"/>
      <c r="J75" s="31"/>
      <c r="K75" s="1"/>
      <c r="L75" s="1"/>
    </row>
    <row r="76" spans="2:12" ht="11.4" x14ac:dyDescent="0.25">
      <c r="B76" s="192"/>
      <c r="C76" s="9"/>
      <c r="D76" s="10"/>
      <c r="E76" s="9"/>
      <c r="F76" s="97" t="s">
        <v>268</v>
      </c>
      <c r="G76" s="96"/>
      <c r="H76" s="12">
        <f t="shared" si="5"/>
        <v>0</v>
      </c>
      <c r="I76" s="30"/>
      <c r="J76" s="31"/>
      <c r="K76" s="1"/>
      <c r="L76" s="1"/>
    </row>
    <row r="77" spans="2:12" ht="19.2" x14ac:dyDescent="0.25">
      <c r="B77" s="192"/>
      <c r="C77" s="9"/>
      <c r="D77" s="10"/>
      <c r="E77" s="9"/>
      <c r="F77" s="97" t="s">
        <v>269</v>
      </c>
      <c r="G77" s="96"/>
      <c r="H77" s="12">
        <f t="shared" si="5"/>
        <v>0</v>
      </c>
      <c r="I77" s="30"/>
      <c r="J77" s="31"/>
      <c r="K77" s="1"/>
      <c r="L77" s="1"/>
    </row>
    <row r="78" spans="2:12" ht="11.4" x14ac:dyDescent="0.25">
      <c r="B78" s="192"/>
      <c r="C78" s="9"/>
      <c r="D78" s="10"/>
      <c r="E78" s="9"/>
      <c r="F78" s="97" t="s">
        <v>270</v>
      </c>
      <c r="G78" s="96"/>
      <c r="H78" s="12">
        <f t="shared" si="5"/>
        <v>0</v>
      </c>
      <c r="I78" s="30"/>
      <c r="J78" s="31"/>
      <c r="K78" s="1"/>
      <c r="L78" s="1"/>
    </row>
    <row r="79" spans="2:12" ht="11.4" x14ac:dyDescent="0.25">
      <c r="B79" s="192"/>
      <c r="C79" s="9"/>
      <c r="D79" s="10"/>
      <c r="E79" s="9"/>
      <c r="F79" s="97" t="s">
        <v>271</v>
      </c>
      <c r="G79" s="96"/>
      <c r="H79" s="12">
        <f t="shared" si="5"/>
        <v>0</v>
      </c>
      <c r="I79" s="30"/>
      <c r="J79" s="31"/>
      <c r="K79" s="1"/>
      <c r="L79" s="1"/>
    </row>
    <row r="80" spans="2:12" ht="11.4" x14ac:dyDescent="0.25">
      <c r="B80" s="192"/>
      <c r="C80" s="9"/>
      <c r="D80" s="10"/>
      <c r="E80" s="9"/>
      <c r="F80" s="97" t="s">
        <v>272</v>
      </c>
      <c r="G80" s="96"/>
      <c r="H80" s="12">
        <f t="shared" si="5"/>
        <v>0</v>
      </c>
      <c r="I80" s="30"/>
      <c r="J80" s="31"/>
      <c r="K80" s="1"/>
      <c r="L80" s="1"/>
    </row>
    <row r="81" spans="1:14" ht="11.4" x14ac:dyDescent="0.25">
      <c r="B81" s="192"/>
      <c r="C81" s="9"/>
      <c r="D81" s="10"/>
      <c r="E81" s="9"/>
      <c r="F81" s="117"/>
      <c r="G81" s="96"/>
      <c r="H81" s="96"/>
      <c r="I81" s="30"/>
      <c r="J81" s="31"/>
      <c r="K81" s="1"/>
      <c r="L81" s="1"/>
    </row>
    <row r="82" spans="1:14" ht="11.4" x14ac:dyDescent="0.25">
      <c r="B82" s="192"/>
      <c r="C82" s="9"/>
      <c r="D82" s="10"/>
      <c r="E82" s="9"/>
      <c r="F82" s="117"/>
      <c r="G82" s="96"/>
      <c r="H82" s="96"/>
      <c r="I82" s="30"/>
      <c r="J82" s="31"/>
      <c r="K82" s="1"/>
      <c r="L82" s="1"/>
    </row>
    <row r="83" spans="1:14" ht="13.2" x14ac:dyDescent="0.25">
      <c r="B83" s="192"/>
      <c r="C83" s="9"/>
      <c r="D83" s="10"/>
      <c r="E83" s="9"/>
      <c r="F83" s="115"/>
      <c r="G83" s="12"/>
      <c r="H83" s="12"/>
      <c r="I83" s="55"/>
      <c r="J83" s="33"/>
      <c r="K83" s="1"/>
      <c r="L83" s="1"/>
    </row>
    <row r="84" spans="1:14" ht="12" x14ac:dyDescent="0.25">
      <c r="B84" s="192"/>
      <c r="C84" s="9"/>
      <c r="D84" s="10"/>
      <c r="E84" s="9"/>
      <c r="F84" s="106" t="s">
        <v>83</v>
      </c>
      <c r="G84" s="12"/>
      <c r="H84" s="34">
        <f>+H85+H86+H87+H88+H96+H97+H98+H99</f>
        <v>900000</v>
      </c>
      <c r="I84" s="27" t="s">
        <v>82</v>
      </c>
      <c r="J84" s="33"/>
      <c r="K84" s="1"/>
      <c r="L84" s="1"/>
    </row>
    <row r="85" spans="1:14" ht="48" x14ac:dyDescent="0.25">
      <c r="A85" s="332" t="s">
        <v>647</v>
      </c>
      <c r="B85" s="192">
        <v>7</v>
      </c>
      <c r="C85" s="9"/>
      <c r="D85" s="10"/>
      <c r="E85" s="9"/>
      <c r="F85" s="107" t="s">
        <v>85</v>
      </c>
      <c r="G85" s="53"/>
      <c r="H85" s="53">
        <v>0</v>
      </c>
      <c r="I85" s="51" t="s">
        <v>84</v>
      </c>
      <c r="J85" s="52">
        <v>1</v>
      </c>
      <c r="K85" s="1"/>
      <c r="L85" s="1"/>
    </row>
    <row r="86" spans="1:14" ht="20.399999999999999" x14ac:dyDescent="0.25">
      <c r="B86" s="192"/>
      <c r="C86" s="9"/>
      <c r="D86" s="10"/>
      <c r="E86" s="9"/>
      <c r="F86" s="109" t="s">
        <v>85</v>
      </c>
      <c r="G86" s="59"/>
      <c r="H86" s="59">
        <v>0</v>
      </c>
      <c r="I86" s="57" t="s">
        <v>84</v>
      </c>
      <c r="J86" s="58">
        <v>2</v>
      </c>
      <c r="K86" s="1"/>
      <c r="L86" s="1"/>
    </row>
    <row r="87" spans="1:14" ht="20.399999999999999" x14ac:dyDescent="0.25">
      <c r="B87" s="192"/>
      <c r="C87" s="9"/>
      <c r="D87" s="10"/>
      <c r="E87" s="9"/>
      <c r="F87" s="111" t="s">
        <v>85</v>
      </c>
      <c r="G87" s="81"/>
      <c r="H87" s="81">
        <v>0</v>
      </c>
      <c r="I87" s="79" t="s">
        <v>84</v>
      </c>
      <c r="J87" s="80">
        <v>3</v>
      </c>
      <c r="K87" s="1"/>
      <c r="L87" s="1"/>
    </row>
    <row r="88" spans="1:14" ht="20.399999999999999" x14ac:dyDescent="0.25">
      <c r="B88" s="192"/>
      <c r="C88" s="9"/>
      <c r="D88" s="10"/>
      <c r="E88" s="9"/>
      <c r="F88" s="112" t="s">
        <v>85</v>
      </c>
      <c r="G88" s="93"/>
      <c r="H88" s="93">
        <v>0</v>
      </c>
      <c r="I88" s="91" t="s">
        <v>84</v>
      </c>
      <c r="J88" s="92">
        <v>4</v>
      </c>
      <c r="K88" s="1"/>
      <c r="L88" s="18">
        <f>SUM(H90:H94,H101:H110)</f>
        <v>900000</v>
      </c>
      <c r="M88" s="162">
        <f>+H84</f>
        <v>900000</v>
      </c>
      <c r="N88" s="162">
        <f>+L88-M88</f>
        <v>0</v>
      </c>
    </row>
    <row r="89" spans="1:14" ht="20.399999999999999" x14ac:dyDescent="0.25">
      <c r="B89" s="192"/>
      <c r="C89" s="9"/>
      <c r="D89" s="10"/>
      <c r="E89" s="9"/>
      <c r="F89" s="178" t="s">
        <v>85</v>
      </c>
      <c r="G89" s="167"/>
      <c r="H89" s="167">
        <f>SUM(H90:H94)</f>
        <v>0</v>
      </c>
      <c r="I89" s="179"/>
      <c r="J89" s="180">
        <f>+H89-H88-H87-H86-H85</f>
        <v>0</v>
      </c>
      <c r="K89" s="1"/>
      <c r="L89" s="18"/>
      <c r="M89" s="162"/>
      <c r="N89" s="162"/>
    </row>
    <row r="90" spans="1:14" ht="38.4" x14ac:dyDescent="0.25">
      <c r="B90" s="192"/>
      <c r="C90" s="9"/>
      <c r="D90" s="10"/>
      <c r="E90" s="9"/>
      <c r="F90" s="97" t="s">
        <v>273</v>
      </c>
      <c r="G90" s="96"/>
      <c r="H90" s="12">
        <f t="shared" ref="H90:H94" si="6">D90*G90</f>
        <v>0</v>
      </c>
      <c r="I90" s="30"/>
      <c r="J90" s="31"/>
      <c r="K90" s="1"/>
      <c r="L90" s="1"/>
    </row>
    <row r="91" spans="1:14" ht="11.4" x14ac:dyDescent="0.25">
      <c r="B91" s="192"/>
      <c r="C91" s="9"/>
      <c r="D91" s="10"/>
      <c r="E91" s="9"/>
      <c r="F91" s="97" t="s">
        <v>274</v>
      </c>
      <c r="G91" s="96"/>
      <c r="H91" s="12">
        <f t="shared" si="6"/>
        <v>0</v>
      </c>
      <c r="I91" s="30"/>
      <c r="J91" s="31"/>
      <c r="K91" s="1"/>
      <c r="L91" s="1"/>
    </row>
    <row r="92" spans="1:14" ht="28.8" x14ac:dyDescent="0.25">
      <c r="B92" s="192"/>
      <c r="C92" s="9"/>
      <c r="D92" s="10"/>
      <c r="E92" s="9"/>
      <c r="F92" s="97" t="s">
        <v>275</v>
      </c>
      <c r="G92" s="96"/>
      <c r="H92" s="12">
        <f t="shared" si="6"/>
        <v>0</v>
      </c>
      <c r="I92" s="30"/>
      <c r="J92" s="31"/>
      <c r="K92" s="1"/>
      <c r="L92" s="1"/>
    </row>
    <row r="93" spans="1:14" ht="11.4" x14ac:dyDescent="0.25">
      <c r="B93" s="192"/>
      <c r="C93" s="9"/>
      <c r="D93" s="10"/>
      <c r="E93" s="9"/>
      <c r="F93" s="97" t="s">
        <v>276</v>
      </c>
      <c r="G93" s="96"/>
      <c r="H93" s="12">
        <f t="shared" si="6"/>
        <v>0</v>
      </c>
      <c r="I93" s="30"/>
      <c r="J93" s="31"/>
      <c r="K93" s="1"/>
      <c r="L93" s="1"/>
    </row>
    <row r="94" spans="1:14" ht="11.4" x14ac:dyDescent="0.25">
      <c r="B94" s="192"/>
      <c r="C94" s="9"/>
      <c r="D94" s="10"/>
      <c r="E94" s="9"/>
      <c r="F94" s="97" t="s">
        <v>277</v>
      </c>
      <c r="G94" s="96"/>
      <c r="H94" s="12">
        <f t="shared" si="6"/>
        <v>0</v>
      </c>
      <c r="I94" s="30"/>
      <c r="J94" s="31"/>
      <c r="K94" s="1"/>
      <c r="L94" s="1"/>
    </row>
    <row r="95" spans="1:14" ht="13.2" x14ac:dyDescent="0.25">
      <c r="B95" s="192"/>
      <c r="C95" s="9"/>
      <c r="D95" s="10"/>
      <c r="E95" s="9"/>
      <c r="F95" s="115"/>
      <c r="G95" s="12"/>
      <c r="H95" s="12"/>
      <c r="I95" s="55"/>
      <c r="J95" s="33"/>
      <c r="K95" s="1"/>
      <c r="L95" s="1"/>
    </row>
    <row r="96" spans="1:14" ht="20.399999999999999" x14ac:dyDescent="0.25">
      <c r="B96" s="192">
        <v>7</v>
      </c>
      <c r="C96" s="9"/>
      <c r="D96" s="10"/>
      <c r="E96" s="9"/>
      <c r="F96" s="107" t="s">
        <v>87</v>
      </c>
      <c r="G96" s="53"/>
      <c r="H96" s="53">
        <v>0</v>
      </c>
      <c r="I96" s="51" t="s">
        <v>86</v>
      </c>
      <c r="J96" s="52">
        <v>1</v>
      </c>
      <c r="K96" s="1"/>
      <c r="L96" s="1"/>
    </row>
    <row r="97" spans="2:14" ht="20.399999999999999" x14ac:dyDescent="0.25">
      <c r="B97" s="192"/>
      <c r="C97" s="9"/>
      <c r="D97" s="10"/>
      <c r="E97" s="9"/>
      <c r="F97" s="109" t="s">
        <v>87</v>
      </c>
      <c r="G97" s="59"/>
      <c r="H97" s="59">
        <v>900000</v>
      </c>
      <c r="I97" s="57" t="s">
        <v>86</v>
      </c>
      <c r="J97" s="58">
        <v>2</v>
      </c>
      <c r="K97" s="1"/>
      <c r="L97" s="1"/>
    </row>
    <row r="98" spans="2:14" ht="20.399999999999999" x14ac:dyDescent="0.25">
      <c r="B98" s="192"/>
      <c r="C98" s="9"/>
      <c r="D98" s="10"/>
      <c r="E98" s="9"/>
      <c r="F98" s="111" t="s">
        <v>87</v>
      </c>
      <c r="G98" s="81"/>
      <c r="H98" s="81">
        <v>0</v>
      </c>
      <c r="I98" s="79" t="s">
        <v>86</v>
      </c>
      <c r="J98" s="80">
        <v>3</v>
      </c>
      <c r="K98" s="1"/>
      <c r="L98" s="1"/>
    </row>
    <row r="99" spans="2:14" ht="20.399999999999999" x14ac:dyDescent="0.25">
      <c r="B99" s="192"/>
      <c r="C99" s="9"/>
      <c r="D99" s="10"/>
      <c r="E99" s="9"/>
      <c r="F99" s="112" t="s">
        <v>87</v>
      </c>
      <c r="G99" s="93"/>
      <c r="H99" s="93">
        <v>0</v>
      </c>
      <c r="I99" s="91" t="s">
        <v>86</v>
      </c>
      <c r="J99" s="92">
        <v>4</v>
      </c>
      <c r="K99" s="1"/>
      <c r="L99" s="1"/>
    </row>
    <row r="100" spans="2:14" ht="20.399999999999999" x14ac:dyDescent="0.25">
      <c r="B100" s="192"/>
      <c r="C100" s="9"/>
      <c r="D100" s="10"/>
      <c r="E100" s="9"/>
      <c r="F100" s="178" t="s">
        <v>87</v>
      </c>
      <c r="G100" s="167"/>
      <c r="H100" s="167">
        <f>SUM(H101:H110)</f>
        <v>900000</v>
      </c>
      <c r="I100" s="321"/>
      <c r="J100" s="322">
        <f>+H100-H99-H98-H97-H96</f>
        <v>0</v>
      </c>
      <c r="K100" s="1"/>
      <c r="L100" s="1"/>
    </row>
    <row r="101" spans="2:14" ht="11.4" x14ac:dyDescent="0.25">
      <c r="B101" s="192"/>
      <c r="C101" s="9">
        <v>1</v>
      </c>
      <c r="D101" s="10">
        <v>1</v>
      </c>
      <c r="E101" s="9" t="s">
        <v>682</v>
      </c>
      <c r="F101" s="97" t="s">
        <v>683</v>
      </c>
      <c r="G101" s="96">
        <v>900000</v>
      </c>
      <c r="H101" s="12">
        <f t="shared" ref="H101:H110" si="7">D101*G101</f>
        <v>900000</v>
      </c>
      <c r="I101" s="30"/>
      <c r="J101" s="31">
        <v>2</v>
      </c>
      <c r="K101" s="1"/>
      <c r="L101" s="1"/>
    </row>
    <row r="102" spans="2:14" ht="11.4" x14ac:dyDescent="0.25">
      <c r="B102" s="192"/>
      <c r="C102" s="9"/>
      <c r="D102" s="10"/>
      <c r="E102" s="9"/>
      <c r="F102" s="97" t="s">
        <v>278</v>
      </c>
      <c r="G102" s="96"/>
      <c r="H102" s="12">
        <f t="shared" si="7"/>
        <v>0</v>
      </c>
      <c r="I102" s="30"/>
      <c r="J102" s="31"/>
      <c r="K102" s="1"/>
      <c r="L102" s="1"/>
    </row>
    <row r="103" spans="2:14" ht="28.8" x14ac:dyDescent="0.25">
      <c r="B103" s="192"/>
      <c r="C103" s="9"/>
      <c r="D103" s="10"/>
      <c r="E103" s="9"/>
      <c r="F103" s="97" t="s">
        <v>279</v>
      </c>
      <c r="G103" s="96"/>
      <c r="H103" s="12">
        <f t="shared" si="7"/>
        <v>0</v>
      </c>
      <c r="I103" s="30"/>
      <c r="J103" s="31"/>
      <c r="K103" s="1"/>
      <c r="L103" s="1"/>
    </row>
    <row r="104" spans="2:14" ht="11.4" x14ac:dyDescent="0.25">
      <c r="B104" s="192"/>
      <c r="C104" s="9"/>
      <c r="D104" s="10"/>
      <c r="E104" s="9"/>
      <c r="F104" s="97" t="s">
        <v>280</v>
      </c>
      <c r="G104" s="96"/>
      <c r="H104" s="12">
        <f t="shared" si="7"/>
        <v>0</v>
      </c>
      <c r="I104" s="30"/>
      <c r="J104" s="31"/>
      <c r="K104" s="1"/>
      <c r="L104" s="1"/>
    </row>
    <row r="105" spans="2:14" ht="11.4" x14ac:dyDescent="0.25">
      <c r="B105" s="192"/>
      <c r="C105" s="9"/>
      <c r="D105" s="10"/>
      <c r="E105" s="9"/>
      <c r="F105" s="97" t="s">
        <v>281</v>
      </c>
      <c r="G105" s="96"/>
      <c r="H105" s="12">
        <f t="shared" si="7"/>
        <v>0</v>
      </c>
      <c r="I105" s="30"/>
      <c r="J105" s="31"/>
      <c r="K105" s="1"/>
      <c r="L105" s="1"/>
    </row>
    <row r="106" spans="2:14" ht="11.4" x14ac:dyDescent="0.25">
      <c r="B106" s="192"/>
      <c r="C106" s="9"/>
      <c r="D106" s="10"/>
      <c r="E106" s="9"/>
      <c r="F106" s="97" t="s">
        <v>282</v>
      </c>
      <c r="G106" s="96"/>
      <c r="H106" s="12">
        <f t="shared" si="7"/>
        <v>0</v>
      </c>
      <c r="I106" s="30"/>
      <c r="J106" s="31"/>
      <c r="K106" s="1"/>
      <c r="L106" s="1"/>
    </row>
    <row r="107" spans="2:14" ht="11.4" x14ac:dyDescent="0.25">
      <c r="B107" s="192"/>
      <c r="C107" s="9"/>
      <c r="D107" s="10"/>
      <c r="E107" s="9"/>
      <c r="F107" s="97" t="s">
        <v>283</v>
      </c>
      <c r="G107" s="96"/>
      <c r="H107" s="12">
        <f t="shared" si="7"/>
        <v>0</v>
      </c>
      <c r="I107" s="30"/>
      <c r="J107" s="31"/>
      <c r="K107" s="1"/>
      <c r="L107" s="1"/>
    </row>
    <row r="108" spans="2:14" ht="11.4" x14ac:dyDescent="0.25">
      <c r="B108" s="192"/>
      <c r="C108" s="9"/>
      <c r="D108" s="10"/>
      <c r="E108" s="9"/>
      <c r="F108" s="97" t="s">
        <v>284</v>
      </c>
      <c r="G108" s="96"/>
      <c r="H108" s="12">
        <f t="shared" si="7"/>
        <v>0</v>
      </c>
      <c r="I108" s="30"/>
      <c r="J108" s="31"/>
      <c r="K108" s="1"/>
      <c r="L108" s="1"/>
    </row>
    <row r="109" spans="2:14" ht="11.4" x14ac:dyDescent="0.25">
      <c r="B109" s="192"/>
      <c r="C109" s="9"/>
      <c r="D109" s="10"/>
      <c r="E109" s="9"/>
      <c r="F109" s="97" t="s">
        <v>285</v>
      </c>
      <c r="G109" s="96"/>
      <c r="H109" s="12">
        <f t="shared" si="7"/>
        <v>0</v>
      </c>
      <c r="I109" s="30"/>
      <c r="J109" s="31"/>
      <c r="K109" s="1"/>
      <c r="L109" s="1"/>
    </row>
    <row r="110" spans="2:14" ht="11.4" x14ac:dyDescent="0.25">
      <c r="B110" s="192"/>
      <c r="C110" s="9"/>
      <c r="D110" s="10"/>
      <c r="E110" s="9"/>
      <c r="F110" s="97" t="s">
        <v>286</v>
      </c>
      <c r="G110" s="96"/>
      <c r="H110" s="12">
        <f t="shared" si="7"/>
        <v>0</v>
      </c>
      <c r="I110" s="30"/>
      <c r="J110" s="31"/>
      <c r="K110" s="1"/>
      <c r="L110" s="1"/>
    </row>
    <row r="111" spans="2:14" ht="13.2" x14ac:dyDescent="0.25">
      <c r="B111" s="192"/>
      <c r="C111" s="9"/>
      <c r="D111" s="10"/>
      <c r="E111" s="9"/>
      <c r="F111" s="115"/>
      <c r="G111" s="12"/>
      <c r="H111" s="12"/>
      <c r="I111" s="55"/>
      <c r="J111" s="33"/>
      <c r="K111" s="1"/>
      <c r="L111" s="1"/>
    </row>
    <row r="112" spans="2:14" ht="12" x14ac:dyDescent="0.25">
      <c r="B112" s="192"/>
      <c r="C112" s="9"/>
      <c r="D112" s="10"/>
      <c r="E112" s="9"/>
      <c r="F112" s="106" t="s">
        <v>89</v>
      </c>
      <c r="G112" s="12"/>
      <c r="H112" s="34">
        <f>SUM(H113:H116)</f>
        <v>0</v>
      </c>
      <c r="I112" s="27" t="s">
        <v>88</v>
      </c>
      <c r="J112" s="33"/>
      <c r="K112" s="1"/>
      <c r="L112" s="18">
        <f>SUM(H118:H129)</f>
        <v>0</v>
      </c>
      <c r="M112" s="162">
        <f>+H112</f>
        <v>0</v>
      </c>
      <c r="N112" s="162">
        <f>+L112-M112</f>
        <v>0</v>
      </c>
    </row>
    <row r="113" spans="2:12" ht="30.6" x14ac:dyDescent="0.25">
      <c r="B113" s="192">
        <v>7</v>
      </c>
      <c r="C113" s="9"/>
      <c r="D113" s="10"/>
      <c r="E113" s="9"/>
      <c r="F113" s="107" t="s">
        <v>91</v>
      </c>
      <c r="G113" s="53"/>
      <c r="H113" s="53">
        <v>0</v>
      </c>
      <c r="I113" s="51" t="s">
        <v>90</v>
      </c>
      <c r="J113" s="52">
        <v>1</v>
      </c>
      <c r="K113" s="1"/>
      <c r="L113" s="1"/>
    </row>
    <row r="114" spans="2:12" ht="30.6" x14ac:dyDescent="0.25">
      <c r="B114" s="192"/>
      <c r="C114" s="9"/>
      <c r="D114" s="10"/>
      <c r="E114" s="9"/>
      <c r="F114" s="109" t="s">
        <v>91</v>
      </c>
      <c r="G114" s="59"/>
      <c r="H114" s="59">
        <v>0</v>
      </c>
      <c r="I114" s="57" t="s">
        <v>90</v>
      </c>
      <c r="J114" s="58">
        <v>2</v>
      </c>
      <c r="K114" s="1"/>
      <c r="L114" s="1"/>
    </row>
    <row r="115" spans="2:12" ht="30.6" x14ac:dyDescent="0.25">
      <c r="B115" s="192"/>
      <c r="C115" s="9"/>
      <c r="D115" s="10"/>
      <c r="E115" s="9"/>
      <c r="F115" s="111" t="s">
        <v>91</v>
      </c>
      <c r="G115" s="81"/>
      <c r="H115" s="81">
        <v>0</v>
      </c>
      <c r="I115" s="79" t="s">
        <v>90</v>
      </c>
      <c r="J115" s="80">
        <v>3</v>
      </c>
      <c r="K115" s="1"/>
      <c r="L115" s="1"/>
    </row>
    <row r="116" spans="2:12" ht="30.6" x14ac:dyDescent="0.25">
      <c r="B116" s="192"/>
      <c r="C116" s="9"/>
      <c r="D116" s="10"/>
      <c r="E116" s="9"/>
      <c r="F116" s="112" t="s">
        <v>91</v>
      </c>
      <c r="G116" s="93"/>
      <c r="H116" s="93">
        <v>0</v>
      </c>
      <c r="I116" s="91" t="s">
        <v>90</v>
      </c>
      <c r="J116" s="92">
        <v>4</v>
      </c>
      <c r="K116" s="1"/>
      <c r="L116" s="1"/>
    </row>
    <row r="117" spans="2:12" ht="30.6" x14ac:dyDescent="0.25">
      <c r="B117" s="192"/>
      <c r="C117" s="9"/>
      <c r="D117" s="10"/>
      <c r="E117" s="9"/>
      <c r="F117" s="178" t="s">
        <v>91</v>
      </c>
      <c r="G117" s="167"/>
      <c r="H117" s="167">
        <f>SUM(H118:H129)</f>
        <v>0</v>
      </c>
      <c r="I117" s="179"/>
      <c r="J117" s="180">
        <f>+H117-H116-H115-H114-H113</f>
        <v>0</v>
      </c>
      <c r="K117" s="1"/>
      <c r="L117" s="1"/>
    </row>
    <row r="118" spans="2:12" ht="11.4" x14ac:dyDescent="0.25">
      <c r="B118" s="192"/>
      <c r="C118" s="9"/>
      <c r="D118" s="10"/>
      <c r="E118" s="9"/>
      <c r="F118" s="97" t="s">
        <v>287</v>
      </c>
      <c r="G118" s="96"/>
      <c r="H118" s="12">
        <f t="shared" ref="H118:H129" si="8">D118*G118</f>
        <v>0</v>
      </c>
      <c r="I118" s="30"/>
      <c r="J118" s="31"/>
      <c r="K118" s="1"/>
      <c r="L118" s="1"/>
    </row>
    <row r="119" spans="2:12" ht="11.4" x14ac:dyDescent="0.25">
      <c r="B119" s="192"/>
      <c r="C119" s="9"/>
      <c r="D119" s="10"/>
      <c r="E119" s="9"/>
      <c r="F119" s="97" t="s">
        <v>288</v>
      </c>
      <c r="G119" s="96"/>
      <c r="H119" s="12">
        <f t="shared" si="8"/>
        <v>0</v>
      </c>
      <c r="I119" s="30"/>
      <c r="J119" s="31"/>
      <c r="K119" s="1"/>
      <c r="L119" s="1"/>
    </row>
    <row r="120" spans="2:12" ht="11.4" x14ac:dyDescent="0.25">
      <c r="B120" s="192"/>
      <c r="C120" s="9"/>
      <c r="D120" s="10"/>
      <c r="E120" s="9"/>
      <c r="F120" s="97" t="s">
        <v>289</v>
      </c>
      <c r="G120" s="96"/>
      <c r="H120" s="12">
        <f t="shared" si="8"/>
        <v>0</v>
      </c>
      <c r="I120" s="30"/>
      <c r="J120" s="31"/>
      <c r="K120" s="1"/>
      <c r="L120" s="1"/>
    </row>
    <row r="121" spans="2:12" ht="76.8" x14ac:dyDescent="0.25">
      <c r="B121" s="192"/>
      <c r="C121" s="9"/>
      <c r="D121" s="10"/>
      <c r="E121" s="9"/>
      <c r="F121" s="97" t="s">
        <v>290</v>
      </c>
      <c r="G121" s="96"/>
      <c r="H121" s="12">
        <f t="shared" si="8"/>
        <v>0</v>
      </c>
      <c r="I121" s="30"/>
      <c r="J121" s="31"/>
      <c r="K121" s="1"/>
      <c r="L121" s="1"/>
    </row>
    <row r="122" spans="2:12" ht="19.2" x14ac:dyDescent="0.25">
      <c r="B122" s="192"/>
      <c r="C122" s="9"/>
      <c r="D122" s="10"/>
      <c r="E122" s="9"/>
      <c r="F122" s="97" t="s">
        <v>291</v>
      </c>
      <c r="G122" s="96"/>
      <c r="H122" s="12">
        <f t="shared" si="8"/>
        <v>0</v>
      </c>
      <c r="I122" s="30"/>
      <c r="J122" s="31"/>
      <c r="K122" s="1"/>
      <c r="L122" s="1"/>
    </row>
    <row r="123" spans="2:12" ht="11.4" x14ac:dyDescent="0.25">
      <c r="B123" s="192"/>
      <c r="C123" s="9"/>
      <c r="D123" s="10"/>
      <c r="E123" s="9"/>
      <c r="F123" s="97" t="s">
        <v>292</v>
      </c>
      <c r="G123" s="96"/>
      <c r="H123" s="12">
        <f t="shared" si="8"/>
        <v>0</v>
      </c>
      <c r="I123" s="30"/>
      <c r="J123" s="31"/>
      <c r="K123" s="1"/>
      <c r="L123" s="1"/>
    </row>
    <row r="124" spans="2:12" ht="11.4" x14ac:dyDescent="0.25">
      <c r="B124" s="192"/>
      <c r="C124" s="9"/>
      <c r="D124" s="10"/>
      <c r="E124" s="9"/>
      <c r="F124" s="97" t="s">
        <v>293</v>
      </c>
      <c r="G124" s="96"/>
      <c r="H124" s="12">
        <f t="shared" si="8"/>
        <v>0</v>
      </c>
      <c r="I124" s="30"/>
      <c r="J124" s="31"/>
      <c r="K124" s="1"/>
      <c r="L124" s="1"/>
    </row>
    <row r="125" spans="2:12" ht="11.4" x14ac:dyDescent="0.25">
      <c r="B125" s="192"/>
      <c r="C125" s="9"/>
      <c r="D125" s="10"/>
      <c r="E125" s="9"/>
      <c r="F125" s="97" t="s">
        <v>294</v>
      </c>
      <c r="G125" s="96"/>
      <c r="H125" s="12">
        <f t="shared" si="8"/>
        <v>0</v>
      </c>
      <c r="I125" s="30"/>
      <c r="J125" s="31"/>
      <c r="K125" s="1"/>
      <c r="L125" s="1"/>
    </row>
    <row r="126" spans="2:12" ht="38.4" x14ac:dyDescent="0.25">
      <c r="B126" s="192"/>
      <c r="C126" s="9"/>
      <c r="D126" s="10"/>
      <c r="E126" s="9"/>
      <c r="F126" s="97" t="s">
        <v>295</v>
      </c>
      <c r="G126" s="96"/>
      <c r="H126" s="12">
        <f t="shared" si="8"/>
        <v>0</v>
      </c>
      <c r="I126" s="30"/>
      <c r="J126" s="31"/>
      <c r="K126" s="1"/>
      <c r="L126" s="1"/>
    </row>
    <row r="127" spans="2:12" ht="11.4" x14ac:dyDescent="0.25">
      <c r="B127" s="192"/>
      <c r="C127" s="9"/>
      <c r="D127" s="10"/>
      <c r="E127" s="9"/>
      <c r="F127" s="97" t="s">
        <v>296</v>
      </c>
      <c r="G127" s="96"/>
      <c r="H127" s="12">
        <f t="shared" si="8"/>
        <v>0</v>
      </c>
      <c r="I127" s="30"/>
      <c r="J127" s="31"/>
      <c r="K127" s="1"/>
      <c r="L127" s="1"/>
    </row>
    <row r="128" spans="2:12" ht="28.8" x14ac:dyDescent="0.25">
      <c r="B128" s="192"/>
      <c r="C128" s="9"/>
      <c r="D128" s="10"/>
      <c r="E128" s="9"/>
      <c r="F128" s="97" t="s">
        <v>297</v>
      </c>
      <c r="G128" s="96"/>
      <c r="H128" s="12">
        <f t="shared" si="8"/>
        <v>0</v>
      </c>
      <c r="I128" s="30"/>
      <c r="J128" s="31"/>
      <c r="K128" s="1"/>
      <c r="L128" s="1"/>
    </row>
    <row r="129" spans="1:14" ht="11.4" x14ac:dyDescent="0.25">
      <c r="B129" s="192"/>
      <c r="C129" s="9"/>
      <c r="D129" s="10"/>
      <c r="E129" s="9"/>
      <c r="F129" s="97" t="s">
        <v>298</v>
      </c>
      <c r="G129" s="96"/>
      <c r="H129" s="12">
        <f t="shared" si="8"/>
        <v>0</v>
      </c>
      <c r="I129" s="30"/>
      <c r="J129" s="31"/>
      <c r="K129" s="1"/>
      <c r="L129" s="1"/>
    </row>
    <row r="130" spans="1:14" s="7" customFormat="1" ht="11.4" x14ac:dyDescent="0.25">
      <c r="A130" s="338"/>
      <c r="B130" s="193"/>
      <c r="C130" s="113"/>
      <c r="D130" s="114"/>
      <c r="E130" s="113"/>
      <c r="F130" s="117"/>
      <c r="G130" s="96"/>
      <c r="H130" s="96"/>
      <c r="I130" s="30"/>
      <c r="J130" s="31"/>
      <c r="K130" s="6"/>
      <c r="L130" s="6"/>
    </row>
    <row r="131" spans="1:14" ht="12" x14ac:dyDescent="0.25">
      <c r="B131" s="192"/>
      <c r="C131" s="9"/>
      <c r="D131" s="10"/>
      <c r="E131" s="9"/>
      <c r="F131" s="38" t="s">
        <v>93</v>
      </c>
      <c r="G131" s="12"/>
      <c r="H131" s="34">
        <f>+H132</f>
        <v>4800000</v>
      </c>
      <c r="I131" s="27" t="s">
        <v>92</v>
      </c>
      <c r="J131" s="33"/>
      <c r="K131" s="1"/>
      <c r="L131" s="1"/>
    </row>
    <row r="132" spans="1:14" ht="12" x14ac:dyDescent="0.25">
      <c r="B132" s="192"/>
      <c r="C132" s="9"/>
      <c r="D132" s="10"/>
      <c r="E132" s="9"/>
      <c r="F132" s="38" t="s">
        <v>95</v>
      </c>
      <c r="G132" s="12"/>
      <c r="H132" s="34">
        <f>+H133+H191+H192+H193+H194+H201+H202+H203+H204</f>
        <v>4800000</v>
      </c>
      <c r="I132" s="27" t="s">
        <v>94</v>
      </c>
      <c r="J132" s="33"/>
      <c r="K132" s="1"/>
      <c r="L132" s="1"/>
    </row>
    <row r="133" spans="1:14" ht="12" x14ac:dyDescent="0.25">
      <c r="B133" s="192"/>
      <c r="C133" s="9"/>
      <c r="D133" s="10"/>
      <c r="E133" s="9"/>
      <c r="F133" s="106" t="s">
        <v>97</v>
      </c>
      <c r="G133" s="12"/>
      <c r="H133" s="34">
        <f>+H134+H135+H136+H137+H179+H180+H181+H182</f>
        <v>1800000</v>
      </c>
      <c r="I133" s="27" t="s">
        <v>96</v>
      </c>
      <c r="J133" s="33"/>
      <c r="K133" s="1"/>
      <c r="L133" s="1"/>
    </row>
    <row r="134" spans="1:14" ht="21" customHeight="1" x14ac:dyDescent="0.25">
      <c r="A134" s="332" t="s">
        <v>648</v>
      </c>
      <c r="B134" s="192">
        <v>7</v>
      </c>
      <c r="C134" s="9"/>
      <c r="D134" s="10"/>
      <c r="E134" s="9"/>
      <c r="F134" s="107" t="s">
        <v>99</v>
      </c>
      <c r="G134" s="53"/>
      <c r="H134" s="53">
        <v>0</v>
      </c>
      <c r="I134" s="51" t="s">
        <v>98</v>
      </c>
      <c r="J134" s="52">
        <v>1</v>
      </c>
      <c r="K134" s="1"/>
      <c r="L134" s="1"/>
    </row>
    <row r="135" spans="1:14" ht="11.4" x14ac:dyDescent="0.25">
      <c r="B135" s="192"/>
      <c r="C135" s="9"/>
      <c r="D135" s="10"/>
      <c r="E135" s="9"/>
      <c r="F135" s="109" t="s">
        <v>99</v>
      </c>
      <c r="G135" s="59"/>
      <c r="H135" s="59">
        <v>1800000</v>
      </c>
      <c r="I135" s="57" t="s">
        <v>98</v>
      </c>
      <c r="J135" s="58">
        <v>2</v>
      </c>
      <c r="K135" s="1"/>
      <c r="L135" s="1"/>
    </row>
    <row r="136" spans="1:14" ht="11.4" x14ac:dyDescent="0.25">
      <c r="B136" s="192"/>
      <c r="C136" s="9"/>
      <c r="D136" s="10"/>
      <c r="E136" s="9"/>
      <c r="F136" s="111" t="s">
        <v>99</v>
      </c>
      <c r="G136" s="81"/>
      <c r="H136" s="81">
        <v>0</v>
      </c>
      <c r="I136" s="79" t="s">
        <v>98</v>
      </c>
      <c r="J136" s="80">
        <v>3</v>
      </c>
      <c r="K136" s="1"/>
      <c r="L136" s="1"/>
    </row>
    <row r="137" spans="1:14" ht="12" x14ac:dyDescent="0.25">
      <c r="B137" s="192"/>
      <c r="C137" s="9"/>
      <c r="D137" s="10"/>
      <c r="E137" s="9"/>
      <c r="F137" s="112" t="s">
        <v>99</v>
      </c>
      <c r="G137" s="90"/>
      <c r="H137" s="90">
        <v>0</v>
      </c>
      <c r="I137" s="91" t="s">
        <v>98</v>
      </c>
      <c r="J137" s="92">
        <v>4</v>
      </c>
      <c r="K137" s="1"/>
      <c r="L137" s="18">
        <f>SUM(H139:H176,H179:H182)</f>
        <v>1800000</v>
      </c>
      <c r="M137" s="162">
        <f>+H133</f>
        <v>1800000</v>
      </c>
      <c r="N137" s="162">
        <f>+L137-M137</f>
        <v>0</v>
      </c>
    </row>
    <row r="138" spans="1:14" ht="12" x14ac:dyDescent="0.25">
      <c r="B138" s="192"/>
      <c r="C138" s="9"/>
      <c r="D138" s="10"/>
      <c r="E138" s="9"/>
      <c r="F138" s="178" t="s">
        <v>99</v>
      </c>
      <c r="G138" s="166"/>
      <c r="H138" s="166">
        <f>SUM(H139:H176)</f>
        <v>1800000</v>
      </c>
      <c r="I138" s="179"/>
      <c r="J138" s="180">
        <f>+H138-H137-H136-H135-H134</f>
        <v>0</v>
      </c>
      <c r="K138" s="1"/>
      <c r="L138" s="18"/>
      <c r="M138" s="162"/>
      <c r="N138" s="162"/>
    </row>
    <row r="139" spans="1:14" ht="11.4" x14ac:dyDescent="0.25">
      <c r="B139" s="192"/>
      <c r="C139" s="9">
        <v>2</v>
      </c>
      <c r="D139" s="10">
        <v>1</v>
      </c>
      <c r="E139" s="9" t="s">
        <v>682</v>
      </c>
      <c r="F139" s="97" t="s">
        <v>684</v>
      </c>
      <c r="G139" s="12">
        <v>1800000</v>
      </c>
      <c r="H139" s="12">
        <f t="shared" ref="H139:H176" si="9">D139*G139</f>
        <v>1800000</v>
      </c>
      <c r="I139" s="30"/>
      <c r="J139" s="31">
        <v>2</v>
      </c>
      <c r="K139" s="1"/>
      <c r="L139" s="1"/>
    </row>
    <row r="140" spans="1:14" ht="11.4" x14ac:dyDescent="0.25">
      <c r="B140" s="192"/>
      <c r="C140" s="9"/>
      <c r="D140" s="10"/>
      <c r="E140" s="9"/>
      <c r="F140" s="97"/>
      <c r="G140" s="12"/>
      <c r="H140" s="12">
        <f t="shared" si="9"/>
        <v>0</v>
      </c>
      <c r="I140" s="30"/>
      <c r="J140" s="31">
        <v>2</v>
      </c>
      <c r="K140" s="1"/>
      <c r="L140" s="1"/>
    </row>
    <row r="141" spans="1:14" ht="11.4" x14ac:dyDescent="0.25">
      <c r="B141" s="192"/>
      <c r="C141" s="9"/>
      <c r="D141" s="10"/>
      <c r="E141" s="9"/>
      <c r="F141" s="97" t="s">
        <v>299</v>
      </c>
      <c r="G141" s="12"/>
      <c r="H141" s="12">
        <f t="shared" si="9"/>
        <v>0</v>
      </c>
      <c r="I141" s="30"/>
      <c r="J141" s="31"/>
      <c r="K141" s="1"/>
      <c r="L141" s="1"/>
    </row>
    <row r="142" spans="1:14" ht="11.4" x14ac:dyDescent="0.25">
      <c r="B142" s="192"/>
      <c r="C142" s="9"/>
      <c r="D142" s="10"/>
      <c r="E142" s="9"/>
      <c r="F142" s="97" t="s">
        <v>300</v>
      </c>
      <c r="G142" s="12"/>
      <c r="H142" s="12">
        <f t="shared" si="9"/>
        <v>0</v>
      </c>
      <c r="I142" s="30"/>
      <c r="J142" s="31"/>
      <c r="K142" s="1"/>
      <c r="L142" s="1"/>
    </row>
    <row r="143" spans="1:14" ht="11.4" x14ac:dyDescent="0.25">
      <c r="B143" s="192"/>
      <c r="C143" s="9"/>
      <c r="D143" s="10"/>
      <c r="E143" s="9"/>
      <c r="F143" s="97" t="s">
        <v>301</v>
      </c>
      <c r="G143" s="12"/>
      <c r="H143" s="12">
        <f t="shared" si="9"/>
        <v>0</v>
      </c>
      <c r="I143" s="30"/>
      <c r="J143" s="31"/>
      <c r="K143" s="1"/>
      <c r="L143" s="1"/>
    </row>
    <row r="144" spans="1:14" ht="11.4" x14ac:dyDescent="0.25">
      <c r="B144" s="192"/>
      <c r="C144" s="9"/>
      <c r="D144" s="10"/>
      <c r="E144" s="9"/>
      <c r="F144" s="97" t="s">
        <v>302</v>
      </c>
      <c r="G144" s="12"/>
      <c r="H144" s="12">
        <f t="shared" si="9"/>
        <v>0</v>
      </c>
      <c r="I144" s="30"/>
      <c r="J144" s="31"/>
      <c r="K144" s="1"/>
      <c r="L144" s="1"/>
    </row>
    <row r="145" spans="2:12" ht="11.4" x14ac:dyDescent="0.25">
      <c r="B145" s="192"/>
      <c r="C145" s="9"/>
      <c r="D145" s="10"/>
      <c r="E145" s="9"/>
      <c r="F145" s="97" t="s">
        <v>303</v>
      </c>
      <c r="G145" s="12"/>
      <c r="H145" s="12">
        <f t="shared" si="9"/>
        <v>0</v>
      </c>
      <c r="I145" s="30"/>
      <c r="J145" s="31"/>
      <c r="K145" s="1"/>
      <c r="L145" s="1"/>
    </row>
    <row r="146" spans="2:12" ht="11.4" x14ac:dyDescent="0.25">
      <c r="B146" s="192"/>
      <c r="C146" s="9"/>
      <c r="D146" s="10"/>
      <c r="E146" s="9"/>
      <c r="F146" s="97" t="s">
        <v>304</v>
      </c>
      <c r="G146" s="12"/>
      <c r="H146" s="12">
        <f t="shared" si="9"/>
        <v>0</v>
      </c>
      <c r="I146" s="30"/>
      <c r="J146" s="31"/>
      <c r="K146" s="1"/>
      <c r="L146" s="1"/>
    </row>
    <row r="147" spans="2:12" ht="11.4" x14ac:dyDescent="0.25">
      <c r="B147" s="192"/>
      <c r="C147" s="9"/>
      <c r="D147" s="10"/>
      <c r="E147" s="9"/>
      <c r="F147" s="97" t="s">
        <v>305</v>
      </c>
      <c r="G147" s="12"/>
      <c r="H147" s="12">
        <f t="shared" si="9"/>
        <v>0</v>
      </c>
      <c r="I147" s="30"/>
      <c r="J147" s="31"/>
      <c r="K147" s="1"/>
      <c r="L147" s="1"/>
    </row>
    <row r="148" spans="2:12" ht="11.4" x14ac:dyDescent="0.25">
      <c r="B148" s="192"/>
      <c r="C148" s="9"/>
      <c r="D148" s="10"/>
      <c r="E148" s="9"/>
      <c r="F148" s="97" t="s">
        <v>306</v>
      </c>
      <c r="G148" s="12"/>
      <c r="H148" s="12">
        <f t="shared" si="9"/>
        <v>0</v>
      </c>
      <c r="I148" s="30"/>
      <c r="J148" s="31"/>
      <c r="K148" s="1"/>
      <c r="L148" s="1"/>
    </row>
    <row r="149" spans="2:12" ht="11.4" x14ac:dyDescent="0.25">
      <c r="B149" s="192"/>
      <c r="C149" s="9"/>
      <c r="D149" s="10"/>
      <c r="E149" s="9"/>
      <c r="F149" s="97" t="s">
        <v>307</v>
      </c>
      <c r="G149" s="12"/>
      <c r="H149" s="12">
        <f t="shared" si="9"/>
        <v>0</v>
      </c>
      <c r="I149" s="30"/>
      <c r="J149" s="31"/>
      <c r="K149" s="1"/>
      <c r="L149" s="1"/>
    </row>
    <row r="150" spans="2:12" ht="11.4" x14ac:dyDescent="0.25">
      <c r="B150" s="192"/>
      <c r="C150" s="9"/>
      <c r="D150" s="10"/>
      <c r="E150" s="9"/>
      <c r="F150" s="97" t="s">
        <v>308</v>
      </c>
      <c r="G150" s="12"/>
      <c r="H150" s="12">
        <f t="shared" si="9"/>
        <v>0</v>
      </c>
      <c r="I150" s="30"/>
      <c r="J150" s="31"/>
      <c r="K150" s="1"/>
      <c r="L150" s="1"/>
    </row>
    <row r="151" spans="2:12" ht="11.4" x14ac:dyDescent="0.25">
      <c r="B151" s="192"/>
      <c r="C151" s="9"/>
      <c r="D151" s="10"/>
      <c r="E151" s="9"/>
      <c r="F151" s="97" t="s">
        <v>309</v>
      </c>
      <c r="G151" s="12"/>
      <c r="H151" s="12">
        <f t="shared" si="9"/>
        <v>0</v>
      </c>
      <c r="I151" s="30"/>
      <c r="J151" s="31"/>
      <c r="K151" s="1"/>
      <c r="L151" s="1"/>
    </row>
    <row r="152" spans="2:12" ht="11.4" x14ac:dyDescent="0.25">
      <c r="B152" s="192"/>
      <c r="C152" s="9"/>
      <c r="D152" s="10"/>
      <c r="E152" s="9"/>
      <c r="F152" s="97" t="s">
        <v>310</v>
      </c>
      <c r="G152" s="12"/>
      <c r="H152" s="12">
        <f t="shared" si="9"/>
        <v>0</v>
      </c>
      <c r="I152" s="30"/>
      <c r="J152" s="31"/>
      <c r="K152" s="1"/>
      <c r="L152" s="1"/>
    </row>
    <row r="153" spans="2:12" ht="11.4" x14ac:dyDescent="0.25">
      <c r="B153" s="192"/>
      <c r="C153" s="9"/>
      <c r="D153" s="10"/>
      <c r="E153" s="9"/>
      <c r="F153" s="97" t="s">
        <v>311</v>
      </c>
      <c r="G153" s="12"/>
      <c r="H153" s="12">
        <f t="shared" si="9"/>
        <v>0</v>
      </c>
      <c r="I153" s="30"/>
      <c r="J153" s="31"/>
      <c r="K153" s="1"/>
      <c r="L153" s="1"/>
    </row>
    <row r="154" spans="2:12" ht="11.4" x14ac:dyDescent="0.25">
      <c r="B154" s="192"/>
      <c r="C154" s="9"/>
      <c r="D154" s="10"/>
      <c r="E154" s="9"/>
      <c r="F154" s="97" t="s">
        <v>312</v>
      </c>
      <c r="G154" s="12"/>
      <c r="H154" s="12">
        <f t="shared" si="9"/>
        <v>0</v>
      </c>
      <c r="I154" s="30"/>
      <c r="J154" s="31"/>
      <c r="K154" s="1"/>
      <c r="L154" s="1"/>
    </row>
    <row r="155" spans="2:12" ht="11.4" x14ac:dyDescent="0.25">
      <c r="B155" s="192"/>
      <c r="C155" s="9"/>
      <c r="D155" s="10"/>
      <c r="E155" s="9"/>
      <c r="F155" s="97" t="s">
        <v>313</v>
      </c>
      <c r="G155" s="12"/>
      <c r="H155" s="12">
        <f t="shared" si="9"/>
        <v>0</v>
      </c>
      <c r="I155" s="30"/>
      <c r="J155" s="31"/>
      <c r="K155" s="1"/>
      <c r="L155" s="1"/>
    </row>
    <row r="156" spans="2:12" ht="11.4" x14ac:dyDescent="0.25">
      <c r="B156" s="192"/>
      <c r="C156" s="9"/>
      <c r="D156" s="10"/>
      <c r="E156" s="9"/>
      <c r="F156" s="97" t="s">
        <v>314</v>
      </c>
      <c r="G156" s="12"/>
      <c r="H156" s="12">
        <f t="shared" si="9"/>
        <v>0</v>
      </c>
      <c r="I156" s="30"/>
      <c r="J156" s="31"/>
      <c r="K156" s="1"/>
      <c r="L156" s="1"/>
    </row>
    <row r="157" spans="2:12" ht="11.4" x14ac:dyDescent="0.25">
      <c r="B157" s="192"/>
      <c r="C157" s="9"/>
      <c r="D157" s="10"/>
      <c r="E157" s="9"/>
      <c r="F157" s="97" t="s">
        <v>315</v>
      </c>
      <c r="G157" s="12"/>
      <c r="H157" s="12">
        <f t="shared" si="9"/>
        <v>0</v>
      </c>
      <c r="I157" s="30"/>
      <c r="J157" s="31"/>
      <c r="K157" s="1"/>
      <c r="L157" s="1"/>
    </row>
    <row r="158" spans="2:12" ht="11.4" x14ac:dyDescent="0.25">
      <c r="B158" s="192"/>
      <c r="C158" s="9"/>
      <c r="D158" s="10"/>
      <c r="E158" s="9"/>
      <c r="F158" s="97" t="s">
        <v>316</v>
      </c>
      <c r="G158" s="12"/>
      <c r="H158" s="12">
        <f t="shared" si="9"/>
        <v>0</v>
      </c>
      <c r="I158" s="30"/>
      <c r="J158" s="31"/>
      <c r="K158" s="1"/>
      <c r="L158" s="1"/>
    </row>
    <row r="159" spans="2:12" ht="11.4" x14ac:dyDescent="0.25">
      <c r="B159" s="192"/>
      <c r="C159" s="9"/>
      <c r="D159" s="10"/>
      <c r="E159" s="9"/>
      <c r="F159" s="97" t="s">
        <v>317</v>
      </c>
      <c r="G159" s="12"/>
      <c r="H159" s="12">
        <f t="shared" si="9"/>
        <v>0</v>
      </c>
      <c r="I159" s="30"/>
      <c r="J159" s="31"/>
      <c r="K159" s="1"/>
      <c r="L159" s="1"/>
    </row>
    <row r="160" spans="2:12" ht="11.4" x14ac:dyDescent="0.25">
      <c r="B160" s="192"/>
      <c r="C160" s="9"/>
      <c r="D160" s="10"/>
      <c r="E160" s="9"/>
      <c r="F160" s="97" t="s">
        <v>318</v>
      </c>
      <c r="G160" s="12"/>
      <c r="H160" s="12">
        <f t="shared" si="9"/>
        <v>0</v>
      </c>
      <c r="I160" s="30"/>
      <c r="J160" s="31"/>
      <c r="K160" s="1"/>
      <c r="L160" s="1"/>
    </row>
    <row r="161" spans="2:12" ht="11.4" x14ac:dyDescent="0.25">
      <c r="B161" s="192"/>
      <c r="C161" s="9"/>
      <c r="D161" s="10"/>
      <c r="E161" s="9"/>
      <c r="F161" s="97" t="s">
        <v>319</v>
      </c>
      <c r="G161" s="12"/>
      <c r="H161" s="12">
        <f t="shared" si="9"/>
        <v>0</v>
      </c>
      <c r="I161" s="30"/>
      <c r="J161" s="31"/>
      <c r="K161" s="1"/>
      <c r="L161" s="1"/>
    </row>
    <row r="162" spans="2:12" ht="11.4" x14ac:dyDescent="0.25">
      <c r="B162" s="192"/>
      <c r="C162" s="9"/>
      <c r="D162" s="10"/>
      <c r="E162" s="9"/>
      <c r="F162" s="97" t="s">
        <v>320</v>
      </c>
      <c r="G162" s="12"/>
      <c r="H162" s="12">
        <f t="shared" si="9"/>
        <v>0</v>
      </c>
      <c r="I162" s="30"/>
      <c r="J162" s="31"/>
      <c r="K162" s="1"/>
      <c r="L162" s="1"/>
    </row>
    <row r="163" spans="2:12" ht="11.4" x14ac:dyDescent="0.25">
      <c r="B163" s="192"/>
      <c r="C163" s="9"/>
      <c r="D163" s="10"/>
      <c r="E163" s="9"/>
      <c r="F163" s="97" t="s">
        <v>321</v>
      </c>
      <c r="G163" s="12"/>
      <c r="H163" s="12">
        <f t="shared" si="9"/>
        <v>0</v>
      </c>
      <c r="I163" s="30"/>
      <c r="J163" s="31"/>
      <c r="K163" s="1"/>
      <c r="L163" s="1"/>
    </row>
    <row r="164" spans="2:12" ht="11.4" x14ac:dyDescent="0.25">
      <c r="B164" s="192"/>
      <c r="C164" s="9"/>
      <c r="D164" s="10"/>
      <c r="E164" s="9"/>
      <c r="F164" s="97" t="s">
        <v>322</v>
      </c>
      <c r="G164" s="12"/>
      <c r="H164" s="12">
        <f t="shared" si="9"/>
        <v>0</v>
      </c>
      <c r="I164" s="30"/>
      <c r="J164" s="31"/>
      <c r="K164" s="1"/>
      <c r="L164" s="1"/>
    </row>
    <row r="165" spans="2:12" ht="11.4" x14ac:dyDescent="0.25">
      <c r="B165" s="192"/>
      <c r="C165" s="9"/>
      <c r="D165" s="10"/>
      <c r="E165" s="9"/>
      <c r="F165" s="97" t="s">
        <v>320</v>
      </c>
      <c r="G165" s="12"/>
      <c r="H165" s="12">
        <f t="shared" si="9"/>
        <v>0</v>
      </c>
      <c r="I165" s="30"/>
      <c r="J165" s="31"/>
      <c r="K165" s="1"/>
      <c r="L165" s="1"/>
    </row>
    <row r="166" spans="2:12" ht="11.4" x14ac:dyDescent="0.25">
      <c r="B166" s="192"/>
      <c r="C166" s="9"/>
      <c r="D166" s="10"/>
      <c r="E166" s="9"/>
      <c r="F166" s="97" t="s">
        <v>323</v>
      </c>
      <c r="G166" s="12"/>
      <c r="H166" s="12">
        <f t="shared" si="9"/>
        <v>0</v>
      </c>
      <c r="I166" s="30"/>
      <c r="J166" s="31"/>
      <c r="K166" s="1"/>
      <c r="L166" s="1"/>
    </row>
    <row r="167" spans="2:12" ht="11.4" x14ac:dyDescent="0.25">
      <c r="B167" s="192"/>
      <c r="C167" s="9"/>
      <c r="D167" s="10"/>
      <c r="E167" s="9"/>
      <c r="F167" s="97" t="s">
        <v>324</v>
      </c>
      <c r="G167" s="12"/>
      <c r="H167" s="12">
        <f t="shared" si="9"/>
        <v>0</v>
      </c>
      <c r="I167" s="30"/>
      <c r="J167" s="31"/>
      <c r="K167" s="1"/>
      <c r="L167" s="1"/>
    </row>
    <row r="168" spans="2:12" ht="11.4" x14ac:dyDescent="0.25">
      <c r="B168" s="192"/>
      <c r="C168" s="9"/>
      <c r="D168" s="10"/>
      <c r="E168" s="9"/>
      <c r="F168" s="97" t="s">
        <v>325</v>
      </c>
      <c r="G168" s="12"/>
      <c r="H168" s="12">
        <f t="shared" si="9"/>
        <v>0</v>
      </c>
      <c r="I168" s="30"/>
      <c r="J168" s="31"/>
      <c r="K168" s="1"/>
      <c r="L168" s="1"/>
    </row>
    <row r="169" spans="2:12" ht="11.4" x14ac:dyDescent="0.25">
      <c r="B169" s="192"/>
      <c r="C169" s="9"/>
      <c r="D169" s="10"/>
      <c r="E169" s="9"/>
      <c r="F169" s="97" t="s">
        <v>326</v>
      </c>
      <c r="G169" s="12"/>
      <c r="H169" s="12">
        <f t="shared" si="9"/>
        <v>0</v>
      </c>
      <c r="I169" s="30"/>
      <c r="J169" s="31"/>
      <c r="K169" s="1"/>
      <c r="L169" s="1"/>
    </row>
    <row r="170" spans="2:12" ht="11.4" x14ac:dyDescent="0.25">
      <c r="B170" s="192"/>
      <c r="C170" s="9"/>
      <c r="D170" s="10"/>
      <c r="E170" s="9"/>
      <c r="F170" s="97" t="s">
        <v>327</v>
      </c>
      <c r="G170" s="12"/>
      <c r="H170" s="12">
        <f t="shared" si="9"/>
        <v>0</v>
      </c>
      <c r="I170" s="30"/>
      <c r="J170" s="31"/>
      <c r="K170" s="1"/>
      <c r="L170" s="1"/>
    </row>
    <row r="171" spans="2:12" ht="11.4" x14ac:dyDescent="0.25">
      <c r="B171" s="192"/>
      <c r="C171" s="9"/>
      <c r="D171" s="10"/>
      <c r="E171" s="9"/>
      <c r="F171" s="97" t="s">
        <v>328</v>
      </c>
      <c r="G171" s="12"/>
      <c r="H171" s="12">
        <f t="shared" si="9"/>
        <v>0</v>
      </c>
      <c r="I171" s="30"/>
      <c r="J171" s="31"/>
      <c r="K171" s="1"/>
      <c r="L171" s="1"/>
    </row>
    <row r="172" spans="2:12" ht="11.4" x14ac:dyDescent="0.25">
      <c r="B172" s="192"/>
      <c r="C172" s="9"/>
      <c r="D172" s="10"/>
      <c r="E172" s="9"/>
      <c r="F172" s="97" t="s">
        <v>329</v>
      </c>
      <c r="G172" s="12"/>
      <c r="H172" s="12">
        <f t="shared" si="9"/>
        <v>0</v>
      </c>
      <c r="I172" s="30"/>
      <c r="J172" s="31"/>
      <c r="K172" s="1"/>
      <c r="L172" s="1"/>
    </row>
    <row r="173" spans="2:12" ht="11.4" x14ac:dyDescent="0.25">
      <c r="B173" s="192"/>
      <c r="C173" s="9"/>
      <c r="D173" s="10"/>
      <c r="E173" s="9"/>
      <c r="F173" s="97" t="s">
        <v>330</v>
      </c>
      <c r="G173" s="12"/>
      <c r="H173" s="12">
        <f t="shared" si="9"/>
        <v>0</v>
      </c>
      <c r="I173" s="30"/>
      <c r="J173" s="31"/>
      <c r="K173" s="1"/>
      <c r="L173" s="1"/>
    </row>
    <row r="174" spans="2:12" ht="11.4" x14ac:dyDescent="0.25">
      <c r="B174" s="192"/>
      <c r="C174" s="9"/>
      <c r="D174" s="10"/>
      <c r="E174" s="9"/>
      <c r="F174" s="97" t="s">
        <v>331</v>
      </c>
      <c r="G174" s="12"/>
      <c r="H174" s="12">
        <f t="shared" si="9"/>
        <v>0</v>
      </c>
      <c r="I174" s="30"/>
      <c r="J174" s="31"/>
      <c r="K174" s="1"/>
      <c r="L174" s="1"/>
    </row>
    <row r="175" spans="2:12" ht="11.4" x14ac:dyDescent="0.25">
      <c r="B175" s="192"/>
      <c r="C175" s="9"/>
      <c r="D175" s="10"/>
      <c r="E175" s="9"/>
      <c r="F175" s="97" t="s">
        <v>332</v>
      </c>
      <c r="G175" s="12"/>
      <c r="H175" s="12">
        <f t="shared" si="9"/>
        <v>0</v>
      </c>
      <c r="I175" s="30"/>
      <c r="J175" s="31"/>
      <c r="K175" s="1"/>
      <c r="L175" s="1"/>
    </row>
    <row r="176" spans="2:12" ht="11.4" x14ac:dyDescent="0.25">
      <c r="B176" s="192"/>
      <c r="C176" s="9"/>
      <c r="D176" s="10"/>
      <c r="E176" s="9"/>
      <c r="F176" s="97" t="s">
        <v>333</v>
      </c>
      <c r="G176" s="12"/>
      <c r="H176" s="12">
        <f t="shared" si="9"/>
        <v>0</v>
      </c>
      <c r="I176" s="30"/>
      <c r="J176" s="31"/>
      <c r="K176" s="1"/>
      <c r="L176" s="1"/>
    </row>
    <row r="177" spans="1:14" ht="13.2" x14ac:dyDescent="0.25">
      <c r="B177" s="192"/>
      <c r="C177" s="9"/>
      <c r="D177" s="10"/>
      <c r="E177" s="9"/>
      <c r="F177" s="115"/>
      <c r="G177" s="12"/>
      <c r="H177" s="12"/>
      <c r="I177" s="55"/>
      <c r="J177" s="33"/>
      <c r="K177" s="1"/>
      <c r="L177" s="1"/>
    </row>
    <row r="178" spans="1:14" ht="12" x14ac:dyDescent="0.25">
      <c r="B178" s="192"/>
      <c r="C178" s="9"/>
      <c r="D178" s="10"/>
      <c r="E178" s="9"/>
      <c r="F178" s="106" t="s">
        <v>101</v>
      </c>
      <c r="G178" s="165"/>
      <c r="H178" s="165">
        <f>SUM(H179:H182)</f>
        <v>0</v>
      </c>
      <c r="I178" s="27" t="s">
        <v>100</v>
      </c>
      <c r="J178" s="33"/>
      <c r="K178" s="1"/>
      <c r="L178" s="1"/>
    </row>
    <row r="179" spans="1:14" ht="11.4" x14ac:dyDescent="0.25">
      <c r="B179" s="192">
        <v>7</v>
      </c>
      <c r="C179" s="9"/>
      <c r="D179" s="10"/>
      <c r="E179" s="9"/>
      <c r="F179" s="107" t="s">
        <v>101</v>
      </c>
      <c r="G179" s="53"/>
      <c r="H179" s="53">
        <v>0</v>
      </c>
      <c r="I179" s="51" t="s">
        <v>100</v>
      </c>
      <c r="J179" s="52">
        <v>1</v>
      </c>
      <c r="K179" s="1"/>
      <c r="L179" s="1"/>
    </row>
    <row r="180" spans="1:14" ht="11.4" x14ac:dyDescent="0.25">
      <c r="B180" s="192"/>
      <c r="C180" s="9"/>
      <c r="D180" s="10"/>
      <c r="E180" s="9"/>
      <c r="F180" s="109" t="s">
        <v>101</v>
      </c>
      <c r="G180" s="59"/>
      <c r="H180" s="59">
        <v>0</v>
      </c>
      <c r="I180" s="57" t="s">
        <v>100</v>
      </c>
      <c r="J180" s="58">
        <v>2</v>
      </c>
      <c r="K180" s="1"/>
      <c r="L180" s="1"/>
    </row>
    <row r="181" spans="1:14" ht="11.4" x14ac:dyDescent="0.25">
      <c r="B181" s="192"/>
      <c r="C181" s="9"/>
      <c r="D181" s="10"/>
      <c r="E181" s="9"/>
      <c r="F181" s="111" t="s">
        <v>101</v>
      </c>
      <c r="G181" s="81"/>
      <c r="H181" s="81">
        <v>0</v>
      </c>
      <c r="I181" s="79" t="s">
        <v>100</v>
      </c>
      <c r="J181" s="80">
        <v>3</v>
      </c>
      <c r="K181" s="1"/>
      <c r="L181" s="1"/>
    </row>
    <row r="182" spans="1:14" ht="12" x14ac:dyDescent="0.25">
      <c r="B182" s="192"/>
      <c r="C182" s="9"/>
      <c r="D182" s="10"/>
      <c r="E182" s="9"/>
      <c r="F182" s="112" t="s">
        <v>101</v>
      </c>
      <c r="G182" s="93"/>
      <c r="H182" s="93">
        <v>0</v>
      </c>
      <c r="I182" s="91" t="s">
        <v>100</v>
      </c>
      <c r="J182" s="92">
        <v>4</v>
      </c>
      <c r="K182" s="1"/>
      <c r="L182" s="18"/>
      <c r="M182" s="162"/>
      <c r="N182" s="162"/>
    </row>
    <row r="183" spans="1:14" ht="12" x14ac:dyDescent="0.25">
      <c r="B183" s="192"/>
      <c r="C183" s="9"/>
      <c r="D183" s="10"/>
      <c r="E183" s="9"/>
      <c r="F183" s="178" t="s">
        <v>101</v>
      </c>
      <c r="G183" s="167"/>
      <c r="H183" s="167">
        <f>SUM(H184:H188)</f>
        <v>0</v>
      </c>
      <c r="I183" s="179"/>
      <c r="J183" s="180">
        <f>+H183-H182-H181-H180-H179</f>
        <v>0</v>
      </c>
      <c r="K183" s="1"/>
      <c r="L183" s="18"/>
      <c r="M183" s="162"/>
      <c r="N183" s="162"/>
    </row>
    <row r="184" spans="1:14" ht="11.4" x14ac:dyDescent="0.25">
      <c r="B184" s="192"/>
      <c r="C184" s="9"/>
      <c r="D184" s="10"/>
      <c r="E184" s="9"/>
      <c r="F184" s="117" t="s">
        <v>584</v>
      </c>
      <c r="G184" s="12"/>
      <c r="H184" s="12">
        <f t="shared" ref="H184:H188" si="10">D184*G184</f>
        <v>0</v>
      </c>
      <c r="I184" s="30"/>
      <c r="J184" s="31"/>
      <c r="K184" s="1"/>
      <c r="L184" s="1"/>
    </row>
    <row r="185" spans="1:14" ht="11.4" x14ac:dyDescent="0.25">
      <c r="B185" s="192"/>
      <c r="C185" s="9"/>
      <c r="D185" s="10"/>
      <c r="E185" s="9"/>
      <c r="F185" s="117" t="s">
        <v>584</v>
      </c>
      <c r="G185" s="12"/>
      <c r="H185" s="12">
        <f t="shared" si="10"/>
        <v>0</v>
      </c>
      <c r="I185" s="30"/>
      <c r="J185" s="31"/>
      <c r="K185" s="1"/>
      <c r="L185" s="1"/>
    </row>
    <row r="186" spans="1:14" ht="11.4" x14ac:dyDescent="0.25">
      <c r="B186" s="192"/>
      <c r="C186" s="9"/>
      <c r="D186" s="10"/>
      <c r="E186" s="9"/>
      <c r="F186" s="117" t="s">
        <v>584</v>
      </c>
      <c r="G186" s="12"/>
      <c r="H186" s="12">
        <f t="shared" si="10"/>
        <v>0</v>
      </c>
      <c r="I186" s="30"/>
      <c r="J186" s="31"/>
      <c r="K186" s="1"/>
      <c r="L186" s="1"/>
    </row>
    <row r="187" spans="1:14" ht="11.4" x14ac:dyDescent="0.25">
      <c r="B187" s="192"/>
      <c r="C187" s="9"/>
      <c r="D187" s="10"/>
      <c r="E187" s="9"/>
      <c r="F187" s="117" t="s">
        <v>584</v>
      </c>
      <c r="G187" s="12"/>
      <c r="H187" s="12">
        <f t="shared" si="10"/>
        <v>0</v>
      </c>
      <c r="I187" s="30"/>
      <c r="J187" s="31"/>
      <c r="K187" s="1"/>
      <c r="L187" s="1"/>
    </row>
    <row r="188" spans="1:14" ht="11.4" x14ac:dyDescent="0.25">
      <c r="B188" s="192"/>
      <c r="C188" s="9"/>
      <c r="D188" s="10"/>
      <c r="E188" s="9"/>
      <c r="F188" s="117" t="s">
        <v>584</v>
      </c>
      <c r="G188" s="12"/>
      <c r="H188" s="12">
        <f t="shared" si="10"/>
        <v>0</v>
      </c>
      <c r="I188" s="30"/>
      <c r="J188" s="31"/>
      <c r="K188" s="1"/>
      <c r="L188" s="1"/>
    </row>
    <row r="189" spans="1:14" s="7" customFormat="1" ht="12" x14ac:dyDescent="0.25">
      <c r="A189" s="338"/>
      <c r="B189" s="193"/>
      <c r="C189" s="113"/>
      <c r="D189" s="114"/>
      <c r="E189" s="113"/>
      <c r="F189" s="106"/>
      <c r="G189" s="165"/>
      <c r="H189" s="165"/>
      <c r="I189" s="27"/>
      <c r="J189" s="31"/>
      <c r="K189" s="6"/>
      <c r="L189" s="6"/>
    </row>
    <row r="190" spans="1:14" ht="12" x14ac:dyDescent="0.25">
      <c r="B190" s="192"/>
      <c r="C190" s="9"/>
      <c r="D190" s="10"/>
      <c r="E190" s="9"/>
      <c r="F190" s="106" t="s">
        <v>103</v>
      </c>
      <c r="G190" s="165"/>
      <c r="H190" s="165">
        <f>SUM(H191:H194)</f>
        <v>3000000</v>
      </c>
      <c r="I190" s="27" t="s">
        <v>102</v>
      </c>
      <c r="J190" s="31"/>
      <c r="K190" s="1"/>
      <c r="L190" s="1"/>
    </row>
    <row r="191" spans="1:14" ht="11.4" x14ac:dyDescent="0.25">
      <c r="A191" s="347" t="s">
        <v>658</v>
      </c>
      <c r="B191" s="192">
        <v>7</v>
      </c>
      <c r="C191" s="9"/>
      <c r="D191" s="10"/>
      <c r="E191" s="9"/>
      <c r="F191" s="107" t="s">
        <v>103</v>
      </c>
      <c r="G191" s="53"/>
      <c r="H191" s="53">
        <v>0</v>
      </c>
      <c r="I191" s="51" t="s">
        <v>102</v>
      </c>
      <c r="J191" s="52">
        <v>1</v>
      </c>
      <c r="K191" s="1"/>
      <c r="L191" s="1"/>
    </row>
    <row r="192" spans="1:14" ht="11.4" x14ac:dyDescent="0.25">
      <c r="B192" s="192"/>
      <c r="C192" s="9"/>
      <c r="D192" s="10"/>
      <c r="E192" s="9"/>
      <c r="F192" s="109" t="s">
        <v>103</v>
      </c>
      <c r="G192" s="59"/>
      <c r="H192" s="59">
        <v>3000000</v>
      </c>
      <c r="I192" s="57" t="s">
        <v>102</v>
      </c>
      <c r="J192" s="58">
        <v>2</v>
      </c>
      <c r="K192" s="1"/>
      <c r="L192" s="1"/>
    </row>
    <row r="193" spans="2:14" ht="11.4" x14ac:dyDescent="0.25">
      <c r="B193" s="192"/>
      <c r="C193" s="9"/>
      <c r="D193" s="10"/>
      <c r="E193" s="9"/>
      <c r="F193" s="111" t="s">
        <v>103</v>
      </c>
      <c r="G193" s="81"/>
      <c r="H193" s="81"/>
      <c r="I193" s="79" t="s">
        <v>102</v>
      </c>
      <c r="J193" s="80">
        <v>3</v>
      </c>
      <c r="K193" s="1"/>
      <c r="L193" s="1"/>
    </row>
    <row r="194" spans="2:14" ht="12" x14ac:dyDescent="0.25">
      <c r="B194" s="192"/>
      <c r="C194" s="9"/>
      <c r="D194" s="10"/>
      <c r="E194" s="9"/>
      <c r="F194" s="112" t="s">
        <v>103</v>
      </c>
      <c r="G194" s="93"/>
      <c r="H194" s="93">
        <v>0</v>
      </c>
      <c r="I194" s="91" t="s">
        <v>102</v>
      </c>
      <c r="J194" s="92">
        <v>4</v>
      </c>
      <c r="K194" s="1"/>
      <c r="L194" s="18">
        <f>SUM(H195:H198)</f>
        <v>3000000</v>
      </c>
      <c r="M194" s="162">
        <f>+H190</f>
        <v>3000000</v>
      </c>
      <c r="N194" s="162">
        <f>+L194-M194</f>
        <v>0</v>
      </c>
    </row>
    <row r="195" spans="2:14" ht="12" x14ac:dyDescent="0.25">
      <c r="B195" s="192"/>
      <c r="C195" s="9">
        <v>3</v>
      </c>
      <c r="D195" s="10">
        <v>1</v>
      </c>
      <c r="E195" s="9" t="s">
        <v>696</v>
      </c>
      <c r="F195" s="97" t="s">
        <v>714</v>
      </c>
      <c r="G195" s="96">
        <v>3000000</v>
      </c>
      <c r="H195" s="12">
        <f>D195*G195</f>
        <v>3000000</v>
      </c>
      <c r="I195" s="30"/>
      <c r="J195" s="31">
        <v>2</v>
      </c>
      <c r="K195" s="1"/>
      <c r="L195" s="13"/>
      <c r="M195" s="159"/>
      <c r="N195" s="159"/>
    </row>
    <row r="196" spans="2:14" ht="12" x14ac:dyDescent="0.25">
      <c r="B196" s="192"/>
      <c r="C196" s="9"/>
      <c r="D196" s="10"/>
      <c r="E196" s="9"/>
      <c r="F196" s="97" t="s">
        <v>334</v>
      </c>
      <c r="G196" s="96"/>
      <c r="H196" s="12">
        <f t="shared" ref="H196:H198" si="11">D196*G196</f>
        <v>0</v>
      </c>
      <c r="I196" s="30"/>
      <c r="J196" s="31"/>
      <c r="K196" s="1"/>
      <c r="L196" s="13"/>
      <c r="M196" s="159"/>
      <c r="N196" s="159"/>
    </row>
    <row r="197" spans="2:14" ht="19.2" x14ac:dyDescent="0.25">
      <c r="B197" s="192"/>
      <c r="C197" s="9"/>
      <c r="D197" s="10"/>
      <c r="E197" s="9"/>
      <c r="F197" s="97" t="s">
        <v>335</v>
      </c>
      <c r="G197" s="96"/>
      <c r="H197" s="12">
        <f t="shared" si="11"/>
        <v>0</v>
      </c>
      <c r="I197" s="30"/>
      <c r="J197" s="31"/>
      <c r="K197" s="1"/>
      <c r="L197" s="13"/>
      <c r="M197" s="159"/>
      <c r="N197" s="159"/>
    </row>
    <row r="198" spans="2:14" ht="12" x14ac:dyDescent="0.25">
      <c r="B198" s="192"/>
      <c r="C198" s="9"/>
      <c r="D198" s="10"/>
      <c r="E198" s="9"/>
      <c r="F198" s="97" t="s">
        <v>336</v>
      </c>
      <c r="G198" s="96"/>
      <c r="H198" s="12">
        <f t="shared" si="11"/>
        <v>0</v>
      </c>
      <c r="I198" s="30"/>
      <c r="J198" s="31"/>
      <c r="K198" s="1"/>
      <c r="L198" s="13"/>
      <c r="M198" s="159"/>
      <c r="N198" s="159"/>
    </row>
    <row r="199" spans="2:14" ht="13.2" x14ac:dyDescent="0.25">
      <c r="B199" s="192"/>
      <c r="C199" s="9"/>
      <c r="D199" s="10"/>
      <c r="E199" s="9"/>
      <c r="F199" s="115"/>
      <c r="G199" s="12"/>
      <c r="H199" s="12"/>
      <c r="I199" s="55"/>
      <c r="J199" s="33"/>
      <c r="K199" s="1"/>
      <c r="L199" s="13"/>
      <c r="M199" s="159"/>
      <c r="N199" s="159"/>
    </row>
    <row r="200" spans="2:14" ht="12" x14ac:dyDescent="0.25">
      <c r="B200" s="192"/>
      <c r="C200" s="9"/>
      <c r="D200" s="10"/>
      <c r="E200" s="9"/>
      <c r="F200" s="106" t="s">
        <v>105</v>
      </c>
      <c r="G200" s="165"/>
      <c r="H200" s="165">
        <f>SUM(H201:H204)</f>
        <v>0</v>
      </c>
      <c r="I200" s="27" t="s">
        <v>104</v>
      </c>
      <c r="J200" s="33"/>
      <c r="K200" s="1"/>
      <c r="L200" s="18">
        <f>SUM(H205:H209)</f>
        <v>0</v>
      </c>
      <c r="M200" s="162">
        <f>+H200</f>
        <v>0</v>
      </c>
      <c r="N200" s="162">
        <f>+L200-M200</f>
        <v>0</v>
      </c>
    </row>
    <row r="201" spans="2:14" ht="11.4" x14ac:dyDescent="0.25">
      <c r="B201" s="192">
        <v>7</v>
      </c>
      <c r="C201" s="9"/>
      <c r="D201" s="10"/>
      <c r="E201" s="9"/>
      <c r="F201" s="107" t="s">
        <v>105</v>
      </c>
      <c r="G201" s="53"/>
      <c r="H201" s="53">
        <v>0</v>
      </c>
      <c r="I201" s="51" t="s">
        <v>104</v>
      </c>
      <c r="J201" s="52">
        <v>1</v>
      </c>
      <c r="K201" s="1"/>
      <c r="L201" s="1"/>
    </row>
    <row r="202" spans="2:14" ht="11.4" x14ac:dyDescent="0.25">
      <c r="B202" s="192"/>
      <c r="C202" s="9"/>
      <c r="D202" s="10"/>
      <c r="E202" s="9"/>
      <c r="F202" s="109" t="s">
        <v>105</v>
      </c>
      <c r="G202" s="59"/>
      <c r="H202" s="59"/>
      <c r="I202" s="57" t="s">
        <v>104</v>
      </c>
      <c r="J202" s="58">
        <v>2</v>
      </c>
      <c r="K202" s="1"/>
      <c r="L202" s="1"/>
    </row>
    <row r="203" spans="2:14" ht="11.4" x14ac:dyDescent="0.25">
      <c r="B203" s="192"/>
      <c r="C203" s="9"/>
      <c r="D203" s="10"/>
      <c r="E203" s="9"/>
      <c r="F203" s="111" t="s">
        <v>105</v>
      </c>
      <c r="G203" s="81"/>
      <c r="H203" s="81">
        <v>0</v>
      </c>
      <c r="I203" s="79" t="s">
        <v>104</v>
      </c>
      <c r="J203" s="80">
        <v>3</v>
      </c>
      <c r="K203" s="1"/>
      <c r="L203" s="1"/>
    </row>
    <row r="204" spans="2:14" ht="11.4" x14ac:dyDescent="0.25">
      <c r="B204" s="192"/>
      <c r="C204" s="9"/>
      <c r="D204" s="10"/>
      <c r="E204" s="9"/>
      <c r="F204" s="112" t="s">
        <v>105</v>
      </c>
      <c r="G204" s="93"/>
      <c r="H204" s="93">
        <v>0</v>
      </c>
      <c r="I204" s="91" t="s">
        <v>104</v>
      </c>
      <c r="J204" s="92">
        <v>4</v>
      </c>
      <c r="K204" s="1"/>
      <c r="L204" s="1"/>
    </row>
    <row r="205" spans="2:14" ht="11.4" x14ac:dyDescent="0.25">
      <c r="B205" s="192"/>
      <c r="C205" s="9"/>
      <c r="D205" s="10"/>
      <c r="E205" s="9"/>
      <c r="F205" s="97"/>
      <c r="G205" s="96"/>
      <c r="H205" s="12">
        <f t="shared" ref="H205:H209" si="12">D205*G205</f>
        <v>0</v>
      </c>
      <c r="I205" s="30"/>
      <c r="J205" s="31">
        <v>2</v>
      </c>
      <c r="K205" s="1"/>
      <c r="L205" s="1"/>
    </row>
    <row r="206" spans="2:14" ht="11.4" x14ac:dyDescent="0.25">
      <c r="B206" s="192"/>
      <c r="C206" s="9"/>
      <c r="D206" s="10"/>
      <c r="E206" s="9"/>
      <c r="F206" s="97" t="s">
        <v>337</v>
      </c>
      <c r="G206" s="96"/>
      <c r="H206" s="12">
        <f t="shared" si="12"/>
        <v>0</v>
      </c>
      <c r="I206" s="30"/>
      <c r="J206" s="31"/>
      <c r="K206" s="1"/>
      <c r="L206" s="1"/>
    </row>
    <row r="207" spans="2:14" ht="11.4" x14ac:dyDescent="0.25">
      <c r="B207" s="192"/>
      <c r="C207" s="9"/>
      <c r="D207" s="10"/>
      <c r="E207" s="9"/>
      <c r="F207" s="97" t="s">
        <v>338</v>
      </c>
      <c r="G207" s="96"/>
      <c r="H207" s="12">
        <f t="shared" si="12"/>
        <v>0</v>
      </c>
      <c r="I207" s="30"/>
      <c r="J207" s="31"/>
      <c r="K207" s="1"/>
      <c r="L207" s="1"/>
    </row>
    <row r="208" spans="2:14" ht="11.4" x14ac:dyDescent="0.25">
      <c r="B208" s="192"/>
      <c r="C208" s="9"/>
      <c r="D208" s="10"/>
      <c r="E208" s="9"/>
      <c r="F208" s="97" t="s">
        <v>339</v>
      </c>
      <c r="G208" s="96"/>
      <c r="H208" s="12">
        <f t="shared" si="12"/>
        <v>0</v>
      </c>
      <c r="I208" s="30"/>
      <c r="J208" s="31"/>
      <c r="K208" s="1"/>
      <c r="L208" s="1"/>
    </row>
    <row r="209" spans="1:14" ht="11.4" x14ac:dyDescent="0.25">
      <c r="B209" s="192"/>
      <c r="C209" s="9"/>
      <c r="D209" s="10"/>
      <c r="E209" s="9"/>
      <c r="F209" s="97" t="s">
        <v>340</v>
      </c>
      <c r="G209" s="96"/>
      <c r="H209" s="12">
        <f t="shared" si="12"/>
        <v>0</v>
      </c>
      <c r="I209" s="30"/>
      <c r="J209" s="31"/>
      <c r="K209" s="1"/>
      <c r="L209" s="1"/>
    </row>
    <row r="210" spans="1:14" ht="13.2" x14ac:dyDescent="0.25">
      <c r="B210" s="192"/>
      <c r="C210" s="9"/>
      <c r="D210" s="10"/>
      <c r="E210" s="9"/>
      <c r="F210" s="115"/>
      <c r="G210" s="12"/>
      <c r="H210" s="12"/>
      <c r="I210" s="55"/>
      <c r="J210" s="33"/>
      <c r="K210" s="1"/>
      <c r="L210" s="1"/>
    </row>
    <row r="211" spans="1:14" ht="12" x14ac:dyDescent="0.25">
      <c r="B211" s="192"/>
      <c r="C211" s="9"/>
      <c r="D211" s="10"/>
      <c r="E211" s="9"/>
      <c r="F211" s="106" t="s">
        <v>111</v>
      </c>
      <c r="G211" s="12"/>
      <c r="H211" s="34">
        <f>+H212+H213+H214+H215+H229+H230+H231+H232+H239+H240+H241+H242</f>
        <v>0</v>
      </c>
      <c r="I211" s="27" t="s">
        <v>110</v>
      </c>
      <c r="J211" s="33"/>
      <c r="K211" s="1"/>
      <c r="L211" s="1"/>
    </row>
    <row r="212" spans="1:14" ht="11.4" x14ac:dyDescent="0.2">
      <c r="A212" s="348">
        <v>101015</v>
      </c>
      <c r="B212" s="192">
        <v>7</v>
      </c>
      <c r="C212" s="9"/>
      <c r="D212" s="10"/>
      <c r="E212" s="9"/>
      <c r="F212" s="107" t="s">
        <v>113</v>
      </c>
      <c r="G212" s="53"/>
      <c r="H212" s="53">
        <v>0</v>
      </c>
      <c r="I212" s="51" t="s">
        <v>112</v>
      </c>
      <c r="J212" s="52">
        <v>1</v>
      </c>
      <c r="K212" s="1"/>
      <c r="L212" s="1"/>
    </row>
    <row r="213" spans="1:14" ht="11.4" x14ac:dyDescent="0.25">
      <c r="B213" s="192"/>
      <c r="C213" s="9"/>
      <c r="D213" s="10"/>
      <c r="E213" s="9"/>
      <c r="F213" s="109" t="s">
        <v>113</v>
      </c>
      <c r="G213" s="59"/>
      <c r="H213" s="59">
        <v>0</v>
      </c>
      <c r="I213" s="57" t="s">
        <v>112</v>
      </c>
      <c r="J213" s="58">
        <v>2</v>
      </c>
      <c r="K213" s="1"/>
      <c r="L213" s="1"/>
    </row>
    <row r="214" spans="1:14" ht="11.4" x14ac:dyDescent="0.25">
      <c r="B214" s="192"/>
      <c r="C214" s="9"/>
      <c r="D214" s="10"/>
      <c r="E214" s="9"/>
      <c r="F214" s="111" t="s">
        <v>113</v>
      </c>
      <c r="G214" s="81"/>
      <c r="H214" s="81">
        <v>0</v>
      </c>
      <c r="I214" s="79" t="s">
        <v>112</v>
      </c>
      <c r="J214" s="80">
        <v>3</v>
      </c>
      <c r="K214" s="1"/>
      <c r="L214" s="1"/>
    </row>
    <row r="215" spans="1:14" ht="12" x14ac:dyDescent="0.25">
      <c r="B215" s="192"/>
      <c r="C215" s="9"/>
      <c r="D215" s="10"/>
      <c r="E215" s="9"/>
      <c r="F215" s="112" t="s">
        <v>113</v>
      </c>
      <c r="G215" s="93"/>
      <c r="H215" s="93">
        <v>0</v>
      </c>
      <c r="I215" s="91" t="s">
        <v>112</v>
      </c>
      <c r="J215" s="92">
        <v>4</v>
      </c>
      <c r="K215" s="1"/>
      <c r="L215" s="162">
        <f>SUM(H217:H226,H234:H236,H243)</f>
        <v>0</v>
      </c>
      <c r="M215" s="162">
        <f>+H211</f>
        <v>0</v>
      </c>
      <c r="N215" s="162">
        <f>+L215-M215</f>
        <v>0</v>
      </c>
    </row>
    <row r="216" spans="1:14" ht="12" x14ac:dyDescent="0.25">
      <c r="B216" s="192"/>
      <c r="C216" s="9"/>
      <c r="D216" s="10"/>
      <c r="E216" s="9"/>
      <c r="F216" s="178" t="s">
        <v>113</v>
      </c>
      <c r="G216" s="167"/>
      <c r="H216" s="167">
        <f>SUM(H217:H226)</f>
        <v>0</v>
      </c>
      <c r="I216" s="179"/>
      <c r="J216" s="180">
        <f>+H216-H215-H214-H213-H212</f>
        <v>0</v>
      </c>
      <c r="K216" s="1"/>
      <c r="L216" s="162"/>
      <c r="M216" s="162"/>
      <c r="N216" s="162"/>
    </row>
    <row r="217" spans="1:14" ht="11.4" x14ac:dyDescent="0.2">
      <c r="B217" s="192"/>
      <c r="C217" s="9"/>
      <c r="D217" s="10"/>
      <c r="E217" s="9"/>
      <c r="F217" s="99" t="s">
        <v>341</v>
      </c>
      <c r="G217" s="96"/>
      <c r="H217" s="12">
        <f t="shared" ref="H217:H226" si="13">D217*G217</f>
        <v>0</v>
      </c>
      <c r="I217" s="30"/>
      <c r="J217" s="31"/>
      <c r="K217" s="1"/>
      <c r="L217" s="1"/>
    </row>
    <row r="218" spans="1:14" ht="11.4" x14ac:dyDescent="0.25">
      <c r="B218" s="192"/>
      <c r="C218" s="9"/>
      <c r="D218" s="10"/>
      <c r="E218" s="9"/>
      <c r="F218" s="97" t="s">
        <v>342</v>
      </c>
      <c r="G218" s="96"/>
      <c r="H218" s="12">
        <f t="shared" si="13"/>
        <v>0</v>
      </c>
      <c r="I218" s="30"/>
      <c r="J218" s="31"/>
      <c r="K218" s="1"/>
      <c r="L218" s="1"/>
    </row>
    <row r="219" spans="1:14" ht="11.4" x14ac:dyDescent="0.25">
      <c r="B219" s="192"/>
      <c r="C219" s="9"/>
      <c r="D219" s="10"/>
      <c r="E219" s="9"/>
      <c r="F219" s="97" t="s">
        <v>343</v>
      </c>
      <c r="G219" s="96"/>
      <c r="H219" s="12">
        <f t="shared" si="13"/>
        <v>0</v>
      </c>
      <c r="I219" s="30"/>
      <c r="J219" s="31"/>
      <c r="K219" s="1"/>
      <c r="L219" s="1"/>
    </row>
    <row r="220" spans="1:14" ht="11.4" x14ac:dyDescent="0.25">
      <c r="B220" s="192"/>
      <c r="C220" s="9"/>
      <c r="D220" s="10"/>
      <c r="E220" s="9"/>
      <c r="F220" s="97" t="s">
        <v>344</v>
      </c>
      <c r="G220" s="96"/>
      <c r="H220" s="12">
        <f t="shared" si="13"/>
        <v>0</v>
      </c>
      <c r="I220" s="30"/>
      <c r="J220" s="31"/>
      <c r="K220" s="1"/>
      <c r="L220" s="1"/>
    </row>
    <row r="221" spans="1:14" ht="11.4" x14ac:dyDescent="0.25">
      <c r="B221" s="192"/>
      <c r="C221" s="9"/>
      <c r="D221" s="10"/>
      <c r="E221" s="9"/>
      <c r="F221" s="97" t="s">
        <v>345</v>
      </c>
      <c r="G221" s="96"/>
      <c r="H221" s="12">
        <f t="shared" si="13"/>
        <v>0</v>
      </c>
      <c r="I221" s="30"/>
      <c r="J221" s="31"/>
      <c r="K221" s="1"/>
      <c r="L221" s="1"/>
    </row>
    <row r="222" spans="1:14" ht="11.4" x14ac:dyDescent="0.25">
      <c r="B222" s="192"/>
      <c r="C222" s="9"/>
      <c r="D222" s="10"/>
      <c r="E222" s="9"/>
      <c r="F222" s="97" t="s">
        <v>346</v>
      </c>
      <c r="G222" s="96"/>
      <c r="H222" s="12">
        <f t="shared" si="13"/>
        <v>0</v>
      </c>
      <c r="I222" s="30"/>
      <c r="J222" s="31"/>
      <c r="K222" s="1"/>
      <c r="L222" s="1"/>
    </row>
    <row r="223" spans="1:14" ht="11.4" x14ac:dyDescent="0.25">
      <c r="B223" s="192"/>
      <c r="C223" s="9"/>
      <c r="D223" s="10"/>
      <c r="E223" s="9"/>
      <c r="F223" s="97" t="s">
        <v>347</v>
      </c>
      <c r="G223" s="96"/>
      <c r="H223" s="12">
        <f t="shared" si="13"/>
        <v>0</v>
      </c>
      <c r="I223" s="30"/>
      <c r="J223" s="31"/>
      <c r="K223" s="1"/>
      <c r="L223" s="1"/>
    </row>
    <row r="224" spans="1:14" ht="11.4" x14ac:dyDescent="0.25">
      <c r="B224" s="192"/>
      <c r="C224" s="9"/>
      <c r="D224" s="10"/>
      <c r="E224" s="9"/>
      <c r="F224" s="97" t="s">
        <v>348</v>
      </c>
      <c r="G224" s="96"/>
      <c r="H224" s="12">
        <f t="shared" si="13"/>
        <v>0</v>
      </c>
      <c r="I224" s="30"/>
      <c r="J224" s="31"/>
      <c r="K224" s="1"/>
      <c r="L224" s="1"/>
    </row>
    <row r="225" spans="2:12" ht="11.4" x14ac:dyDescent="0.25">
      <c r="B225" s="192"/>
      <c r="C225" s="9"/>
      <c r="D225" s="10"/>
      <c r="E225" s="9"/>
      <c r="F225" s="97" t="s">
        <v>349</v>
      </c>
      <c r="G225" s="96"/>
      <c r="H225" s="12">
        <f t="shared" si="13"/>
        <v>0</v>
      </c>
      <c r="I225" s="30"/>
      <c r="J225" s="31"/>
      <c r="K225" s="1"/>
      <c r="L225" s="1"/>
    </row>
    <row r="226" spans="2:12" ht="11.4" x14ac:dyDescent="0.25">
      <c r="B226" s="192"/>
      <c r="C226" s="9"/>
      <c r="D226" s="10"/>
      <c r="E226" s="9"/>
      <c r="F226" s="97" t="s">
        <v>350</v>
      </c>
      <c r="G226" s="96"/>
      <c r="H226" s="12">
        <f t="shared" si="13"/>
        <v>0</v>
      </c>
      <c r="I226" s="30"/>
      <c r="J226" s="31"/>
      <c r="K226" s="1"/>
      <c r="L226" s="1"/>
    </row>
    <row r="227" spans="2:12" ht="13.2" x14ac:dyDescent="0.25">
      <c r="B227" s="192"/>
      <c r="C227" s="9"/>
      <c r="D227" s="10"/>
      <c r="E227" s="9"/>
      <c r="F227" s="115"/>
      <c r="G227" s="12"/>
      <c r="H227" s="12"/>
      <c r="I227" s="55"/>
      <c r="J227" s="33"/>
      <c r="K227" s="1"/>
      <c r="L227" s="1"/>
    </row>
    <row r="228" spans="2:12" ht="12" x14ac:dyDescent="0.25">
      <c r="B228" s="192"/>
      <c r="C228" s="9"/>
      <c r="D228" s="10"/>
      <c r="E228" s="9"/>
      <c r="F228" s="106" t="s">
        <v>115</v>
      </c>
      <c r="G228" s="165"/>
      <c r="H228" s="165">
        <f>SUM(H229:H232)</f>
        <v>0</v>
      </c>
      <c r="I228" s="27" t="s">
        <v>114</v>
      </c>
      <c r="J228" s="33"/>
      <c r="K228" s="1"/>
      <c r="L228" s="1"/>
    </row>
    <row r="229" spans="2:12" ht="11.4" x14ac:dyDescent="0.25">
      <c r="B229" s="192">
        <v>7</v>
      </c>
      <c r="C229" s="9"/>
      <c r="D229" s="10"/>
      <c r="E229" s="9"/>
      <c r="F229" s="107" t="s">
        <v>115</v>
      </c>
      <c r="G229" s="53"/>
      <c r="H229" s="53">
        <v>0</v>
      </c>
      <c r="I229" s="51" t="s">
        <v>114</v>
      </c>
      <c r="J229" s="52">
        <v>1</v>
      </c>
      <c r="K229" s="1"/>
      <c r="L229" s="1"/>
    </row>
    <row r="230" spans="2:12" ht="11.4" x14ac:dyDescent="0.25">
      <c r="B230" s="192"/>
      <c r="C230" s="9"/>
      <c r="D230" s="10"/>
      <c r="E230" s="9"/>
      <c r="F230" s="109" t="s">
        <v>115</v>
      </c>
      <c r="G230" s="59"/>
      <c r="H230" s="59">
        <v>0</v>
      </c>
      <c r="I230" s="57" t="s">
        <v>114</v>
      </c>
      <c r="J230" s="58">
        <v>2</v>
      </c>
      <c r="K230" s="1"/>
      <c r="L230" s="1"/>
    </row>
    <row r="231" spans="2:12" ht="11.4" x14ac:dyDescent="0.25">
      <c r="B231" s="192"/>
      <c r="C231" s="9"/>
      <c r="D231" s="10"/>
      <c r="E231" s="9"/>
      <c r="F231" s="111" t="s">
        <v>115</v>
      </c>
      <c r="G231" s="81"/>
      <c r="H231" s="81">
        <v>0</v>
      </c>
      <c r="I231" s="79" t="s">
        <v>114</v>
      </c>
      <c r="J231" s="80">
        <v>3</v>
      </c>
      <c r="K231" s="1"/>
      <c r="L231" s="1"/>
    </row>
    <row r="232" spans="2:12" ht="11.4" x14ac:dyDescent="0.25">
      <c r="B232" s="192"/>
      <c r="C232" s="9"/>
      <c r="D232" s="10"/>
      <c r="E232" s="9"/>
      <c r="F232" s="112" t="s">
        <v>115</v>
      </c>
      <c r="G232" s="93"/>
      <c r="H232" s="93">
        <v>0</v>
      </c>
      <c r="I232" s="91" t="s">
        <v>114</v>
      </c>
      <c r="J232" s="92">
        <v>4</v>
      </c>
      <c r="K232" s="1"/>
      <c r="L232" s="1"/>
    </row>
    <row r="233" spans="2:12" ht="12" x14ac:dyDescent="0.25">
      <c r="B233" s="192"/>
      <c r="C233" s="9"/>
      <c r="D233" s="10"/>
      <c r="E233" s="9"/>
      <c r="F233" s="178" t="s">
        <v>115</v>
      </c>
      <c r="G233" s="167"/>
      <c r="H233" s="167">
        <f>SUM(H234:H236)</f>
        <v>0</v>
      </c>
      <c r="I233" s="179"/>
      <c r="J233" s="180">
        <f>+H233-H232-H231-H230-H229</f>
        <v>0</v>
      </c>
      <c r="K233" s="1"/>
      <c r="L233" s="1"/>
    </row>
    <row r="234" spans="2:12" ht="11.4" x14ac:dyDescent="0.25">
      <c r="B234" s="192"/>
      <c r="C234" s="9"/>
      <c r="D234" s="10"/>
      <c r="E234" s="9"/>
      <c r="F234" s="97" t="s">
        <v>351</v>
      </c>
      <c r="G234" s="96"/>
      <c r="H234" s="12">
        <f t="shared" ref="H234:H236" si="14">D234*G234</f>
        <v>0</v>
      </c>
      <c r="I234" s="30"/>
      <c r="J234" s="31"/>
      <c r="K234" s="1"/>
      <c r="L234" s="1"/>
    </row>
    <row r="235" spans="2:12" ht="11.4" x14ac:dyDescent="0.25">
      <c r="B235" s="192"/>
      <c r="C235" s="9"/>
      <c r="D235" s="10"/>
      <c r="E235" s="9"/>
      <c r="F235" s="97" t="s">
        <v>352</v>
      </c>
      <c r="G235" s="96"/>
      <c r="H235" s="12">
        <f t="shared" si="14"/>
        <v>0</v>
      </c>
      <c r="I235" s="30"/>
      <c r="J235" s="31"/>
      <c r="K235" s="1"/>
      <c r="L235" s="1"/>
    </row>
    <row r="236" spans="2:12" ht="11.4" x14ac:dyDescent="0.25">
      <c r="B236" s="192"/>
      <c r="C236" s="9"/>
      <c r="D236" s="10"/>
      <c r="E236" s="9"/>
      <c r="F236" s="97" t="s">
        <v>353</v>
      </c>
      <c r="G236" s="96"/>
      <c r="H236" s="12">
        <f t="shared" si="14"/>
        <v>0</v>
      </c>
      <c r="I236" s="30"/>
      <c r="J236" s="31"/>
      <c r="K236" s="1"/>
      <c r="L236" s="1"/>
    </row>
    <row r="237" spans="2:12" ht="13.2" x14ac:dyDescent="0.25">
      <c r="B237" s="192"/>
      <c r="C237" s="9"/>
      <c r="D237" s="10"/>
      <c r="E237" s="9"/>
      <c r="F237" s="115"/>
      <c r="G237" s="12"/>
      <c r="H237" s="12"/>
      <c r="I237" s="55"/>
      <c r="J237" s="33"/>
      <c r="K237" s="1"/>
      <c r="L237" s="1"/>
    </row>
    <row r="238" spans="2:12" ht="12" x14ac:dyDescent="0.25">
      <c r="B238" s="192"/>
      <c r="C238" s="9"/>
      <c r="D238" s="10"/>
      <c r="E238" s="9"/>
      <c r="F238" s="106" t="s">
        <v>117</v>
      </c>
      <c r="G238" s="165"/>
      <c r="H238" s="165">
        <f>SUM(H239:H242)</f>
        <v>0</v>
      </c>
      <c r="I238" s="27" t="s">
        <v>116</v>
      </c>
      <c r="J238" s="33"/>
      <c r="K238" s="1"/>
      <c r="L238" s="1"/>
    </row>
    <row r="239" spans="2:12" ht="11.4" x14ac:dyDescent="0.25">
      <c r="B239" s="192">
        <v>7</v>
      </c>
      <c r="C239" s="9"/>
      <c r="D239" s="10"/>
      <c r="E239" s="9"/>
      <c r="F239" s="107" t="s">
        <v>117</v>
      </c>
      <c r="G239" s="50"/>
      <c r="H239" s="50">
        <v>0</v>
      </c>
      <c r="I239" s="51" t="s">
        <v>116</v>
      </c>
      <c r="J239" s="52">
        <v>1</v>
      </c>
      <c r="K239" s="1"/>
      <c r="L239" s="1"/>
    </row>
    <row r="240" spans="2:12" ht="11.4" x14ac:dyDescent="0.25">
      <c r="B240" s="192"/>
      <c r="C240" s="9"/>
      <c r="D240" s="10"/>
      <c r="E240" s="9"/>
      <c r="F240" s="109" t="s">
        <v>117</v>
      </c>
      <c r="G240" s="59"/>
      <c r="H240" s="59">
        <v>0</v>
      </c>
      <c r="I240" s="57" t="s">
        <v>116</v>
      </c>
      <c r="J240" s="58">
        <v>2</v>
      </c>
      <c r="K240" s="1"/>
      <c r="L240" s="1"/>
    </row>
    <row r="241" spans="2:14" ht="11.4" x14ac:dyDescent="0.25">
      <c r="B241" s="192"/>
      <c r="C241" s="9"/>
      <c r="D241" s="10"/>
      <c r="E241" s="9"/>
      <c r="F241" s="111" t="s">
        <v>117</v>
      </c>
      <c r="G241" s="81"/>
      <c r="H241" s="81">
        <v>0</v>
      </c>
      <c r="I241" s="79" t="s">
        <v>116</v>
      </c>
      <c r="J241" s="80">
        <v>3</v>
      </c>
      <c r="K241" s="1"/>
      <c r="L241" s="1"/>
    </row>
    <row r="242" spans="2:14" ht="11.4" x14ac:dyDescent="0.25">
      <c r="B242" s="192"/>
      <c r="C242" s="9"/>
      <c r="D242" s="10"/>
      <c r="E242" s="9"/>
      <c r="F242" s="112" t="s">
        <v>117</v>
      </c>
      <c r="G242" s="93"/>
      <c r="H242" s="93">
        <v>0</v>
      </c>
      <c r="I242" s="91" t="s">
        <v>116</v>
      </c>
      <c r="J242" s="92">
        <v>4</v>
      </c>
      <c r="K242" s="1"/>
      <c r="L242" s="1"/>
    </row>
    <row r="243" spans="2:14" ht="12" x14ac:dyDescent="0.25">
      <c r="B243" s="192"/>
      <c r="C243" s="9"/>
      <c r="D243" s="10"/>
      <c r="E243" s="9"/>
      <c r="F243" s="97" t="s">
        <v>354</v>
      </c>
      <c r="G243" s="96"/>
      <c r="H243" s="34">
        <f t="shared" ref="H243" si="15">D243*G243</f>
        <v>0</v>
      </c>
      <c r="I243" s="30"/>
      <c r="J243" s="31"/>
      <c r="K243" s="1"/>
      <c r="L243" s="1"/>
    </row>
    <row r="244" spans="2:14" ht="13.2" x14ac:dyDescent="0.25">
      <c r="B244" s="192"/>
      <c r="C244" s="9"/>
      <c r="D244" s="10"/>
      <c r="E244" s="9"/>
      <c r="F244" s="115"/>
      <c r="G244" s="12"/>
      <c r="H244" s="12"/>
      <c r="I244" s="55"/>
      <c r="J244" s="33"/>
      <c r="K244" s="1"/>
      <c r="L244" s="1"/>
    </row>
    <row r="245" spans="2:14" ht="12" x14ac:dyDescent="0.25">
      <c r="B245" s="192"/>
      <c r="C245" s="9"/>
      <c r="D245" s="10"/>
      <c r="E245" s="9"/>
      <c r="F245" s="106" t="s">
        <v>119</v>
      </c>
      <c r="G245" s="12"/>
      <c r="H245" s="34">
        <f>+H246+H247+H248+H249+H267+H268+H269+H270</f>
        <v>0</v>
      </c>
      <c r="I245" s="27" t="s">
        <v>118</v>
      </c>
      <c r="J245" s="33"/>
      <c r="K245" s="1"/>
      <c r="L245" s="1"/>
    </row>
    <row r="246" spans="2:14" ht="11.4" x14ac:dyDescent="0.25">
      <c r="B246" s="192">
        <v>7</v>
      </c>
      <c r="C246" s="9"/>
      <c r="D246" s="10"/>
      <c r="E246" s="9"/>
      <c r="F246" s="107" t="s">
        <v>121</v>
      </c>
      <c r="G246" s="53"/>
      <c r="H246" s="53">
        <v>0</v>
      </c>
      <c r="I246" s="51" t="s">
        <v>120</v>
      </c>
      <c r="J246" s="52">
        <v>1</v>
      </c>
      <c r="K246" s="1"/>
      <c r="L246" s="1"/>
    </row>
    <row r="247" spans="2:14" ht="11.4" x14ac:dyDescent="0.25">
      <c r="B247" s="192"/>
      <c r="C247" s="9"/>
      <c r="D247" s="10"/>
      <c r="E247" s="9"/>
      <c r="F247" s="109" t="s">
        <v>121</v>
      </c>
      <c r="G247" s="59"/>
      <c r="H247" s="59">
        <v>0</v>
      </c>
      <c r="I247" s="57" t="s">
        <v>120</v>
      </c>
      <c r="J247" s="58">
        <v>2</v>
      </c>
      <c r="K247" s="1"/>
      <c r="L247" s="1"/>
    </row>
    <row r="248" spans="2:14" ht="11.4" x14ac:dyDescent="0.25">
      <c r="B248" s="192"/>
      <c r="C248" s="9"/>
      <c r="D248" s="10"/>
      <c r="E248" s="9"/>
      <c r="F248" s="111" t="s">
        <v>121</v>
      </c>
      <c r="G248" s="81"/>
      <c r="H248" s="81">
        <v>0</v>
      </c>
      <c r="I248" s="79" t="s">
        <v>120</v>
      </c>
      <c r="J248" s="80">
        <v>3</v>
      </c>
      <c r="K248" s="1"/>
      <c r="L248" s="1"/>
    </row>
    <row r="249" spans="2:14" ht="12" x14ac:dyDescent="0.25">
      <c r="B249" s="192"/>
      <c r="C249" s="9"/>
      <c r="D249" s="10"/>
      <c r="E249" s="9"/>
      <c r="F249" s="112" t="s">
        <v>121</v>
      </c>
      <c r="G249" s="93"/>
      <c r="H249" s="93">
        <v>0</v>
      </c>
      <c r="I249" s="91" t="s">
        <v>120</v>
      </c>
      <c r="J249" s="92">
        <v>4</v>
      </c>
      <c r="K249" s="1"/>
      <c r="L249" s="162">
        <f>SUM(H251:H265,H271)</f>
        <v>0</v>
      </c>
      <c r="M249" s="162">
        <f>+H245</f>
        <v>0</v>
      </c>
      <c r="N249" s="162">
        <f>+L249-M249</f>
        <v>0</v>
      </c>
    </row>
    <row r="250" spans="2:14" ht="12" x14ac:dyDescent="0.25">
      <c r="B250" s="192"/>
      <c r="C250" s="9"/>
      <c r="D250" s="10"/>
      <c r="E250" s="9"/>
      <c r="F250" s="178" t="s">
        <v>121</v>
      </c>
      <c r="G250" s="167"/>
      <c r="H250" s="167">
        <f>SUM(H251:H265)</f>
        <v>0</v>
      </c>
      <c r="I250" s="179"/>
      <c r="J250" s="180">
        <f>+H250-H249-H248-H247-H246</f>
        <v>0</v>
      </c>
      <c r="K250" s="1"/>
      <c r="L250" s="162"/>
      <c r="M250" s="162"/>
      <c r="N250" s="162"/>
    </row>
    <row r="251" spans="2:14" ht="11.4" x14ac:dyDescent="0.25">
      <c r="B251" s="192"/>
      <c r="C251" s="9"/>
      <c r="D251" s="10"/>
      <c r="E251" s="9"/>
      <c r="F251" s="97" t="s">
        <v>355</v>
      </c>
      <c r="G251" s="96"/>
      <c r="H251" s="12">
        <f t="shared" ref="H251:H265" si="16">D251*G251</f>
        <v>0</v>
      </c>
      <c r="I251" s="30"/>
      <c r="J251" s="31"/>
      <c r="K251" s="1"/>
      <c r="L251" s="1"/>
    </row>
    <row r="252" spans="2:14" ht="11.4" x14ac:dyDescent="0.25">
      <c r="B252" s="192"/>
      <c r="C252" s="9"/>
      <c r="D252" s="10"/>
      <c r="E252" s="9"/>
      <c r="F252" s="97" t="s">
        <v>356</v>
      </c>
      <c r="G252" s="96"/>
      <c r="H252" s="12">
        <f t="shared" si="16"/>
        <v>0</v>
      </c>
      <c r="I252" s="30"/>
      <c r="J252" s="31"/>
      <c r="K252" s="1"/>
      <c r="L252" s="1"/>
    </row>
    <row r="253" spans="2:14" ht="11.4" x14ac:dyDescent="0.25">
      <c r="B253" s="192"/>
      <c r="C253" s="9"/>
      <c r="D253" s="10"/>
      <c r="E253" s="9"/>
      <c r="F253" s="97" t="s">
        <v>357</v>
      </c>
      <c r="G253" s="96"/>
      <c r="H253" s="12">
        <f t="shared" si="16"/>
        <v>0</v>
      </c>
      <c r="I253" s="30"/>
      <c r="J253" s="31"/>
      <c r="K253" s="1"/>
      <c r="L253" s="1"/>
    </row>
    <row r="254" spans="2:14" ht="11.4" x14ac:dyDescent="0.25">
      <c r="B254" s="192"/>
      <c r="C254" s="9"/>
      <c r="D254" s="10"/>
      <c r="E254" s="9"/>
      <c r="F254" s="97" t="s">
        <v>358</v>
      </c>
      <c r="G254" s="96"/>
      <c r="H254" s="12">
        <f t="shared" si="16"/>
        <v>0</v>
      </c>
      <c r="I254" s="30"/>
      <c r="J254" s="31"/>
      <c r="K254" s="1"/>
      <c r="L254" s="1"/>
    </row>
    <row r="255" spans="2:14" ht="11.4" x14ac:dyDescent="0.25">
      <c r="B255" s="192"/>
      <c r="C255" s="9"/>
      <c r="D255" s="10"/>
      <c r="E255" s="9"/>
      <c r="F255" s="97" t="s">
        <v>359</v>
      </c>
      <c r="G255" s="96"/>
      <c r="H255" s="12">
        <f t="shared" si="16"/>
        <v>0</v>
      </c>
      <c r="I255" s="30"/>
      <c r="J255" s="31"/>
      <c r="K255" s="1"/>
      <c r="L255" s="1"/>
    </row>
    <row r="256" spans="2:14" ht="11.4" x14ac:dyDescent="0.25">
      <c r="B256" s="192"/>
      <c r="C256" s="9"/>
      <c r="D256" s="10"/>
      <c r="E256" s="9"/>
      <c r="F256" s="97" t="s">
        <v>360</v>
      </c>
      <c r="G256" s="96"/>
      <c r="H256" s="12">
        <f t="shared" si="16"/>
        <v>0</v>
      </c>
      <c r="I256" s="30"/>
      <c r="J256" s="31"/>
      <c r="K256" s="1"/>
      <c r="L256" s="1"/>
    </row>
    <row r="257" spans="2:12" ht="11.4" x14ac:dyDescent="0.25">
      <c r="B257" s="192"/>
      <c r="C257" s="9"/>
      <c r="D257" s="10"/>
      <c r="E257" s="9"/>
      <c r="F257" s="97" t="s">
        <v>361</v>
      </c>
      <c r="G257" s="96"/>
      <c r="H257" s="12">
        <f t="shared" si="16"/>
        <v>0</v>
      </c>
      <c r="I257" s="30"/>
      <c r="J257" s="31"/>
      <c r="K257" s="1"/>
      <c r="L257" s="1"/>
    </row>
    <row r="258" spans="2:12" ht="11.4" x14ac:dyDescent="0.25">
      <c r="B258" s="192"/>
      <c r="C258" s="9"/>
      <c r="D258" s="10"/>
      <c r="E258" s="9"/>
      <c r="F258" s="97" t="s">
        <v>362</v>
      </c>
      <c r="G258" s="96"/>
      <c r="H258" s="12">
        <f t="shared" si="16"/>
        <v>0</v>
      </c>
      <c r="I258" s="30"/>
      <c r="J258" s="31"/>
      <c r="K258" s="1"/>
      <c r="L258" s="1"/>
    </row>
    <row r="259" spans="2:12" ht="11.4" x14ac:dyDescent="0.25">
      <c r="B259" s="192"/>
      <c r="C259" s="9"/>
      <c r="D259" s="10"/>
      <c r="E259" s="9"/>
      <c r="F259" s="97" t="s">
        <v>363</v>
      </c>
      <c r="G259" s="96"/>
      <c r="H259" s="12">
        <f t="shared" si="16"/>
        <v>0</v>
      </c>
      <c r="I259" s="30"/>
      <c r="J259" s="31"/>
      <c r="K259" s="1"/>
      <c r="L259" s="1"/>
    </row>
    <row r="260" spans="2:12" ht="11.4" x14ac:dyDescent="0.25">
      <c r="B260" s="192"/>
      <c r="C260" s="9"/>
      <c r="D260" s="10"/>
      <c r="E260" s="9"/>
      <c r="F260" s="97" t="s">
        <v>364</v>
      </c>
      <c r="G260" s="96"/>
      <c r="H260" s="12">
        <f t="shared" si="16"/>
        <v>0</v>
      </c>
      <c r="I260" s="30"/>
      <c r="J260" s="31"/>
      <c r="K260" s="1"/>
      <c r="L260" s="1"/>
    </row>
    <row r="261" spans="2:12" ht="11.4" x14ac:dyDescent="0.25">
      <c r="B261" s="192"/>
      <c r="C261" s="9"/>
      <c r="D261" s="10"/>
      <c r="E261" s="9"/>
      <c r="F261" s="97" t="s">
        <v>365</v>
      </c>
      <c r="G261" s="96"/>
      <c r="H261" s="12">
        <f t="shared" si="16"/>
        <v>0</v>
      </c>
      <c r="I261" s="30"/>
      <c r="J261" s="31"/>
      <c r="K261" s="1"/>
      <c r="L261" s="1"/>
    </row>
    <row r="262" spans="2:12" ht="11.4" x14ac:dyDescent="0.25">
      <c r="B262" s="192"/>
      <c r="C262" s="9"/>
      <c r="D262" s="10"/>
      <c r="E262" s="9"/>
      <c r="F262" s="97" t="s">
        <v>366</v>
      </c>
      <c r="G262" s="96"/>
      <c r="H262" s="12">
        <f t="shared" si="16"/>
        <v>0</v>
      </c>
      <c r="I262" s="30"/>
      <c r="J262" s="31"/>
      <c r="K262" s="1"/>
      <c r="L262" s="1"/>
    </row>
    <row r="263" spans="2:12" ht="11.4" x14ac:dyDescent="0.25">
      <c r="B263" s="192"/>
      <c r="C263" s="9"/>
      <c r="D263" s="10"/>
      <c r="E263" s="9"/>
      <c r="F263" s="97" t="s">
        <v>367</v>
      </c>
      <c r="G263" s="96"/>
      <c r="H263" s="12">
        <f t="shared" si="16"/>
        <v>0</v>
      </c>
      <c r="I263" s="30"/>
      <c r="J263" s="31"/>
      <c r="K263" s="1"/>
      <c r="L263" s="1"/>
    </row>
    <row r="264" spans="2:12" ht="11.4" x14ac:dyDescent="0.25">
      <c r="B264" s="192"/>
      <c r="C264" s="9"/>
      <c r="D264" s="10"/>
      <c r="E264" s="9"/>
      <c r="F264" s="97" t="s">
        <v>368</v>
      </c>
      <c r="G264" s="96"/>
      <c r="H264" s="12">
        <f t="shared" si="16"/>
        <v>0</v>
      </c>
      <c r="I264" s="30"/>
      <c r="J264" s="31"/>
      <c r="K264" s="1"/>
      <c r="L264" s="1"/>
    </row>
    <row r="265" spans="2:12" ht="11.4" x14ac:dyDescent="0.25">
      <c r="B265" s="192"/>
      <c r="C265" s="9"/>
      <c r="D265" s="10"/>
      <c r="E265" s="9"/>
      <c r="F265" s="97" t="s">
        <v>369</v>
      </c>
      <c r="G265" s="96"/>
      <c r="H265" s="12">
        <f t="shared" si="16"/>
        <v>0</v>
      </c>
      <c r="I265" s="30"/>
      <c r="J265" s="31"/>
      <c r="K265" s="1"/>
      <c r="L265" s="1"/>
    </row>
    <row r="266" spans="2:12" ht="13.2" x14ac:dyDescent="0.25">
      <c r="B266" s="192"/>
      <c r="C266" s="9"/>
      <c r="D266" s="10"/>
      <c r="E266" s="9"/>
      <c r="F266" s="115"/>
      <c r="G266" s="12"/>
      <c r="H266" s="12"/>
      <c r="I266" s="55"/>
      <c r="J266" s="33"/>
      <c r="K266" s="1"/>
      <c r="L266" s="1"/>
    </row>
    <row r="267" spans="2:12" ht="11.4" x14ac:dyDescent="0.25">
      <c r="B267" s="192">
        <v>7</v>
      </c>
      <c r="C267" s="9"/>
      <c r="D267" s="10"/>
      <c r="E267" s="9"/>
      <c r="F267" s="107" t="s">
        <v>123</v>
      </c>
      <c r="G267" s="53"/>
      <c r="H267" s="53">
        <v>0</v>
      </c>
      <c r="I267" s="51" t="s">
        <v>122</v>
      </c>
      <c r="J267" s="52">
        <v>1</v>
      </c>
      <c r="K267" s="1"/>
      <c r="L267" s="1"/>
    </row>
    <row r="268" spans="2:12" ht="11.4" x14ac:dyDescent="0.25">
      <c r="B268" s="192"/>
      <c r="C268" s="9"/>
      <c r="D268" s="10"/>
      <c r="E268" s="9"/>
      <c r="F268" s="109" t="s">
        <v>123</v>
      </c>
      <c r="G268" s="59"/>
      <c r="H268" s="59">
        <v>0</v>
      </c>
      <c r="I268" s="57" t="s">
        <v>122</v>
      </c>
      <c r="J268" s="58">
        <v>2</v>
      </c>
      <c r="K268" s="1"/>
      <c r="L268" s="1"/>
    </row>
    <row r="269" spans="2:12" ht="11.4" x14ac:dyDescent="0.25">
      <c r="B269" s="192"/>
      <c r="C269" s="9"/>
      <c r="D269" s="10"/>
      <c r="E269" s="9"/>
      <c r="F269" s="111" t="s">
        <v>123</v>
      </c>
      <c r="G269" s="81"/>
      <c r="H269" s="81">
        <v>0</v>
      </c>
      <c r="I269" s="79" t="s">
        <v>122</v>
      </c>
      <c r="J269" s="80">
        <v>3</v>
      </c>
      <c r="K269" s="1"/>
      <c r="L269" s="1"/>
    </row>
    <row r="270" spans="2:12" ht="11.4" x14ac:dyDescent="0.25">
      <c r="B270" s="192"/>
      <c r="C270" s="9"/>
      <c r="D270" s="10"/>
      <c r="E270" s="9"/>
      <c r="F270" s="112" t="s">
        <v>123</v>
      </c>
      <c r="G270" s="93"/>
      <c r="H270" s="93">
        <v>0</v>
      </c>
      <c r="I270" s="91" t="s">
        <v>122</v>
      </c>
      <c r="J270" s="92">
        <v>4</v>
      </c>
      <c r="K270" s="1"/>
      <c r="L270" s="1"/>
    </row>
    <row r="271" spans="2:12" ht="13.2" x14ac:dyDescent="0.25">
      <c r="B271" s="192"/>
      <c r="C271" s="9"/>
      <c r="D271" s="10"/>
      <c r="E271" s="9"/>
      <c r="F271" s="115" t="s">
        <v>370</v>
      </c>
      <c r="G271" s="12"/>
      <c r="H271" s="34">
        <f t="shared" ref="H271" si="17">D271*G271</f>
        <v>0</v>
      </c>
      <c r="I271" s="55"/>
      <c r="J271" s="33"/>
      <c r="K271" s="1"/>
      <c r="L271" s="1"/>
    </row>
    <row r="272" spans="2:12" ht="13.2" x14ac:dyDescent="0.25">
      <c r="B272" s="192"/>
      <c r="C272" s="9"/>
      <c r="D272" s="10"/>
      <c r="E272" s="9"/>
      <c r="F272" s="115"/>
      <c r="G272" s="12"/>
      <c r="H272" s="12"/>
      <c r="I272" s="55"/>
      <c r="J272" s="33"/>
      <c r="K272" s="1"/>
      <c r="L272" s="1"/>
    </row>
    <row r="273" spans="1:14" ht="12" x14ac:dyDescent="0.25">
      <c r="A273" s="333">
        <v>43232800</v>
      </c>
      <c r="B273" s="192"/>
      <c r="C273" s="9"/>
      <c r="D273" s="10"/>
      <c r="E273" s="9"/>
      <c r="F273" s="106" t="s">
        <v>129</v>
      </c>
      <c r="G273" s="12"/>
      <c r="H273" s="34">
        <f>SUM(H274:H277)</f>
        <v>0</v>
      </c>
      <c r="I273" s="27" t="s">
        <v>128</v>
      </c>
      <c r="J273" s="33"/>
      <c r="K273" s="1"/>
      <c r="L273" s="1"/>
    </row>
    <row r="274" spans="1:14" ht="11.4" x14ac:dyDescent="0.25">
      <c r="B274" s="192">
        <v>22</v>
      </c>
      <c r="C274" s="9"/>
      <c r="D274" s="10"/>
      <c r="E274" s="9"/>
      <c r="F274" s="107" t="s">
        <v>131</v>
      </c>
      <c r="G274" s="53"/>
      <c r="H274" s="53">
        <v>0</v>
      </c>
      <c r="I274" s="51" t="s">
        <v>130</v>
      </c>
      <c r="J274" s="52">
        <v>1</v>
      </c>
      <c r="K274" s="1"/>
      <c r="L274" s="1"/>
    </row>
    <row r="275" spans="1:14" ht="11.4" x14ac:dyDescent="0.25">
      <c r="B275" s="192"/>
      <c r="C275" s="9"/>
      <c r="D275" s="10"/>
      <c r="E275" s="9"/>
      <c r="F275" s="109" t="s">
        <v>131</v>
      </c>
      <c r="G275" s="59"/>
      <c r="H275" s="59">
        <v>0</v>
      </c>
      <c r="I275" s="57" t="s">
        <v>130</v>
      </c>
      <c r="J275" s="58">
        <v>2</v>
      </c>
      <c r="K275" s="1"/>
      <c r="L275" s="1"/>
    </row>
    <row r="276" spans="1:14" ht="11.4" x14ac:dyDescent="0.25">
      <c r="B276" s="192"/>
      <c r="C276" s="9"/>
      <c r="D276" s="10"/>
      <c r="E276" s="9"/>
      <c r="F276" s="111" t="s">
        <v>131</v>
      </c>
      <c r="G276" s="81"/>
      <c r="H276" s="81">
        <v>0</v>
      </c>
      <c r="I276" s="79" t="s">
        <v>130</v>
      </c>
      <c r="J276" s="80">
        <v>3</v>
      </c>
      <c r="K276" s="1"/>
      <c r="L276" s="1"/>
    </row>
    <row r="277" spans="1:14" ht="12" x14ac:dyDescent="0.25">
      <c r="B277" s="192"/>
      <c r="C277" s="9"/>
      <c r="D277" s="10"/>
      <c r="E277" s="9"/>
      <c r="F277" s="112" t="s">
        <v>131</v>
      </c>
      <c r="G277" s="93"/>
      <c r="H277" s="93">
        <v>0</v>
      </c>
      <c r="I277" s="91" t="s">
        <v>130</v>
      </c>
      <c r="J277" s="92">
        <v>4</v>
      </c>
      <c r="K277" s="1"/>
      <c r="L277" s="162">
        <f>SUM(H278:H281)</f>
        <v>0</v>
      </c>
      <c r="M277" s="162">
        <f>+H273</f>
        <v>0</v>
      </c>
      <c r="N277" s="162">
        <f>+L277-M277</f>
        <v>0</v>
      </c>
    </row>
    <row r="278" spans="1:14" ht="11.4" x14ac:dyDescent="0.25">
      <c r="B278" s="192"/>
      <c r="C278" s="9"/>
      <c r="D278" s="10"/>
      <c r="E278" s="9"/>
      <c r="F278" s="97" t="s">
        <v>371</v>
      </c>
      <c r="G278" s="96"/>
      <c r="H278" s="12">
        <f t="shared" ref="H278:H281" si="18">D278*G278</f>
        <v>0</v>
      </c>
      <c r="I278" s="30"/>
      <c r="J278" s="31"/>
      <c r="K278" s="1"/>
      <c r="L278" s="1"/>
    </row>
    <row r="279" spans="1:14" ht="11.4" x14ac:dyDescent="0.25">
      <c r="B279" s="192"/>
      <c r="C279" s="9"/>
      <c r="D279" s="10"/>
      <c r="E279" s="9"/>
      <c r="F279" s="97" t="s">
        <v>372</v>
      </c>
      <c r="G279" s="96"/>
      <c r="H279" s="12">
        <f t="shared" si="18"/>
        <v>0</v>
      </c>
      <c r="I279" s="30"/>
      <c r="J279" s="31"/>
      <c r="K279" s="1"/>
      <c r="L279" s="1"/>
    </row>
    <row r="280" spans="1:14" ht="11.4" x14ac:dyDescent="0.25">
      <c r="B280" s="192"/>
      <c r="C280" s="9"/>
      <c r="D280" s="10"/>
      <c r="E280" s="9"/>
      <c r="F280" s="97" t="s">
        <v>373</v>
      </c>
      <c r="G280" s="96"/>
      <c r="H280" s="12">
        <f t="shared" si="18"/>
        <v>0</v>
      </c>
      <c r="I280" s="30"/>
      <c r="J280" s="31"/>
      <c r="K280" s="1"/>
      <c r="L280" s="1"/>
    </row>
    <row r="281" spans="1:14" ht="11.4" x14ac:dyDescent="0.25">
      <c r="B281" s="192"/>
      <c r="C281" s="9"/>
      <c r="D281" s="10"/>
      <c r="E281" s="9"/>
      <c r="F281" s="97" t="s">
        <v>374</v>
      </c>
      <c r="G281" s="96"/>
      <c r="H281" s="12">
        <f t="shared" si="18"/>
        <v>0</v>
      </c>
      <c r="I281" s="30"/>
      <c r="J281" s="31"/>
      <c r="K281" s="1"/>
      <c r="L281" s="1"/>
    </row>
    <row r="282" spans="1:14" ht="13.2" x14ac:dyDescent="0.25">
      <c r="B282" s="192"/>
      <c r="C282" s="9"/>
      <c r="D282" s="10"/>
      <c r="E282" s="9"/>
      <c r="F282" s="115"/>
      <c r="G282" s="12"/>
      <c r="H282" s="12"/>
      <c r="I282" s="55"/>
      <c r="J282" s="33"/>
      <c r="K282" s="1"/>
      <c r="L282" s="1"/>
    </row>
    <row r="283" spans="1:14" ht="12" x14ac:dyDescent="0.25">
      <c r="B283" s="192"/>
      <c r="C283" s="9"/>
      <c r="D283" s="10"/>
      <c r="E283" s="9"/>
      <c r="F283" s="106" t="s">
        <v>135</v>
      </c>
      <c r="G283" s="12"/>
      <c r="H283" s="34">
        <f>SUM(H284:H287)+H296+H297+H298+H299</f>
        <v>28250000</v>
      </c>
      <c r="I283" s="27" t="s">
        <v>134</v>
      </c>
      <c r="J283" s="33"/>
      <c r="K283" s="1"/>
      <c r="L283" s="1"/>
    </row>
    <row r="284" spans="1:14" ht="11.4" x14ac:dyDescent="0.25">
      <c r="B284" s="192">
        <v>24</v>
      </c>
      <c r="C284" s="9"/>
      <c r="D284" s="10"/>
      <c r="E284" s="9"/>
      <c r="F284" s="107" t="s">
        <v>137</v>
      </c>
      <c r="G284" s="53"/>
      <c r="H284" s="53">
        <v>0</v>
      </c>
      <c r="I284" s="51" t="s">
        <v>136</v>
      </c>
      <c r="J284" s="52">
        <v>1</v>
      </c>
      <c r="K284" s="1"/>
      <c r="L284" s="1"/>
    </row>
    <row r="285" spans="1:14" ht="11.4" x14ac:dyDescent="0.25">
      <c r="B285" s="192"/>
      <c r="C285" s="9"/>
      <c r="D285" s="10"/>
      <c r="E285" s="9"/>
      <c r="F285" s="109" t="s">
        <v>137</v>
      </c>
      <c r="G285" s="59"/>
      <c r="H285" s="59">
        <v>0</v>
      </c>
      <c r="I285" s="57" t="s">
        <v>136</v>
      </c>
      <c r="J285" s="58">
        <v>2</v>
      </c>
      <c r="K285" s="1"/>
      <c r="L285" s="1"/>
    </row>
    <row r="286" spans="1:14" ht="11.4" x14ac:dyDescent="0.25">
      <c r="B286" s="192"/>
      <c r="C286" s="9"/>
      <c r="D286" s="10"/>
      <c r="E286" s="9"/>
      <c r="F286" s="111" t="s">
        <v>137</v>
      </c>
      <c r="G286" s="81"/>
      <c r="H286" s="81">
        <v>0</v>
      </c>
      <c r="I286" s="79" t="s">
        <v>136</v>
      </c>
      <c r="J286" s="80">
        <v>3</v>
      </c>
      <c r="K286" s="1"/>
      <c r="L286" s="1"/>
    </row>
    <row r="287" spans="1:14" ht="12" x14ac:dyDescent="0.25">
      <c r="B287" s="192"/>
      <c r="C287" s="9"/>
      <c r="D287" s="10"/>
      <c r="E287" s="9"/>
      <c r="F287" s="112" t="s">
        <v>137</v>
      </c>
      <c r="G287" s="93"/>
      <c r="H287" s="93">
        <v>0</v>
      </c>
      <c r="I287" s="91" t="s">
        <v>136</v>
      </c>
      <c r="J287" s="92">
        <v>4</v>
      </c>
      <c r="K287" s="1"/>
      <c r="L287" s="162">
        <f>SUM(H289,H303:H319,H321:H329,H331:H339,H341:H368,H370:H402,H291:H294)</f>
        <v>28250000</v>
      </c>
      <c r="M287" s="162">
        <f>+H283</f>
        <v>28250000</v>
      </c>
      <c r="N287" s="162">
        <f>+L287-M287</f>
        <v>0</v>
      </c>
    </row>
    <row r="288" spans="1:14" ht="24" customHeight="1" x14ac:dyDescent="0.25">
      <c r="A288" s="346" t="s">
        <v>657</v>
      </c>
      <c r="B288" s="192"/>
      <c r="C288" s="9"/>
      <c r="D288" s="10"/>
      <c r="E288" s="9"/>
      <c r="F288" s="178" t="s">
        <v>137</v>
      </c>
      <c r="G288" s="167"/>
      <c r="H288" s="167">
        <f>+H289+H290</f>
        <v>0</v>
      </c>
      <c r="I288" s="179"/>
      <c r="J288" s="180">
        <f>+H288-H287-H286-H285-H284</f>
        <v>0</v>
      </c>
      <c r="K288" s="1"/>
      <c r="L288" s="162"/>
      <c r="M288" s="162"/>
      <c r="N288" s="162"/>
    </row>
    <row r="289" spans="1:12" ht="16.2" customHeight="1" x14ac:dyDescent="0.2">
      <c r="B289" s="192"/>
      <c r="C289" s="9"/>
      <c r="D289" s="10"/>
      <c r="E289" s="9"/>
      <c r="F289" s="100" t="s">
        <v>375</v>
      </c>
      <c r="G289" s="96"/>
      <c r="H289" s="181">
        <f t="shared" ref="H289:H544" si="19">D289*G289</f>
        <v>0</v>
      </c>
      <c r="I289" s="30"/>
      <c r="J289" s="31"/>
      <c r="K289" s="1"/>
      <c r="L289" s="1"/>
    </row>
    <row r="290" spans="1:12" ht="12" x14ac:dyDescent="0.25">
      <c r="B290" s="192"/>
      <c r="C290" s="9"/>
      <c r="D290" s="10"/>
      <c r="E290" s="9"/>
      <c r="F290" s="123" t="s">
        <v>376</v>
      </c>
      <c r="G290" s="119"/>
      <c r="H290" s="166">
        <f>SUM(H291:H294)</f>
        <v>0</v>
      </c>
      <c r="I290" s="121"/>
      <c r="J290" s="31"/>
      <c r="K290" s="1"/>
      <c r="L290" s="1"/>
    </row>
    <row r="291" spans="1:12" ht="11.4" x14ac:dyDescent="0.25">
      <c r="B291" s="192"/>
      <c r="C291" s="9"/>
      <c r="D291" s="10"/>
      <c r="E291" s="9"/>
      <c r="F291" s="97" t="s">
        <v>377</v>
      </c>
      <c r="G291" s="96"/>
      <c r="H291" s="12">
        <f t="shared" si="19"/>
        <v>0</v>
      </c>
      <c r="I291" s="30"/>
      <c r="J291" s="31"/>
      <c r="K291" s="1"/>
      <c r="L291" s="1"/>
    </row>
    <row r="292" spans="1:12" ht="11.4" x14ac:dyDescent="0.25">
      <c r="B292" s="192"/>
      <c r="C292" s="9"/>
      <c r="D292" s="10"/>
      <c r="E292" s="9"/>
      <c r="F292" s="97" t="s">
        <v>378</v>
      </c>
      <c r="G292" s="96"/>
      <c r="H292" s="12">
        <f t="shared" si="19"/>
        <v>0</v>
      </c>
      <c r="I292" s="30"/>
      <c r="J292" s="31"/>
      <c r="K292" s="1"/>
      <c r="L292" s="1"/>
    </row>
    <row r="293" spans="1:12" ht="11.4" x14ac:dyDescent="0.25">
      <c r="B293" s="192"/>
      <c r="C293" s="9"/>
      <c r="D293" s="10"/>
      <c r="E293" s="9"/>
      <c r="F293" s="97" t="s">
        <v>379</v>
      </c>
      <c r="G293" s="96"/>
      <c r="H293" s="12">
        <f t="shared" si="19"/>
        <v>0</v>
      </c>
      <c r="I293" s="30"/>
      <c r="J293" s="31"/>
      <c r="K293" s="1"/>
      <c r="L293" s="1"/>
    </row>
    <row r="294" spans="1:12" ht="11.4" x14ac:dyDescent="0.25">
      <c r="B294" s="192"/>
      <c r="C294" s="9"/>
      <c r="D294" s="10"/>
      <c r="E294" s="9"/>
      <c r="F294" s="97" t="s">
        <v>380</v>
      </c>
      <c r="G294" s="96"/>
      <c r="H294" s="12">
        <f t="shared" si="19"/>
        <v>0</v>
      </c>
      <c r="I294" s="30"/>
      <c r="J294" s="31"/>
      <c r="K294" s="1"/>
      <c r="L294" s="1"/>
    </row>
    <row r="295" spans="1:12" ht="13.2" x14ac:dyDescent="0.25">
      <c r="B295" s="192"/>
      <c r="C295" s="9"/>
      <c r="D295" s="10"/>
      <c r="E295" s="9"/>
      <c r="F295" s="115"/>
      <c r="G295" s="12"/>
      <c r="H295" s="12"/>
      <c r="I295" s="55"/>
      <c r="J295" s="33"/>
      <c r="K295" s="1"/>
      <c r="L295" s="1"/>
    </row>
    <row r="296" spans="1:12" ht="11.4" x14ac:dyDescent="0.25">
      <c r="B296" s="192"/>
      <c r="C296" s="9"/>
      <c r="D296" s="10"/>
      <c r="E296" s="9"/>
      <c r="F296" s="107" t="s">
        <v>139</v>
      </c>
      <c r="G296" s="53"/>
      <c r="H296" s="53">
        <v>0</v>
      </c>
      <c r="I296" s="51" t="s">
        <v>138</v>
      </c>
      <c r="J296" s="52">
        <v>1</v>
      </c>
      <c r="K296" s="158"/>
      <c r="L296" s="158"/>
    </row>
    <row r="297" spans="1:12" ht="11.4" x14ac:dyDescent="0.25">
      <c r="B297" s="192"/>
      <c r="C297" s="9"/>
      <c r="D297" s="10"/>
      <c r="E297" s="9"/>
      <c r="F297" s="109" t="s">
        <v>139</v>
      </c>
      <c r="G297" s="59"/>
      <c r="H297" s="59">
        <v>28250000</v>
      </c>
      <c r="I297" s="57" t="s">
        <v>138</v>
      </c>
      <c r="J297" s="58">
        <v>2</v>
      </c>
      <c r="K297" s="1"/>
      <c r="L297" s="1"/>
    </row>
    <row r="298" spans="1:12" ht="11.4" x14ac:dyDescent="0.25">
      <c r="B298" s="192"/>
      <c r="C298" s="9"/>
      <c r="D298" s="10"/>
      <c r="E298" s="9"/>
      <c r="F298" s="111" t="s">
        <v>139</v>
      </c>
      <c r="G298" s="81"/>
      <c r="H298" s="81">
        <v>0</v>
      </c>
      <c r="I298" s="79" t="s">
        <v>138</v>
      </c>
      <c r="J298" s="80">
        <v>3</v>
      </c>
      <c r="K298" s="1"/>
      <c r="L298" s="1"/>
    </row>
    <row r="299" spans="1:12" ht="11.4" x14ac:dyDescent="0.25">
      <c r="B299" s="192"/>
      <c r="C299" s="9"/>
      <c r="D299" s="10"/>
      <c r="E299" s="9"/>
      <c r="F299" s="112" t="s">
        <v>139</v>
      </c>
      <c r="G299" s="93"/>
      <c r="H299" s="93">
        <v>0</v>
      </c>
      <c r="I299" s="91" t="s">
        <v>138</v>
      </c>
      <c r="J299" s="92">
        <v>4</v>
      </c>
      <c r="K299" s="1"/>
      <c r="L299" s="1"/>
    </row>
    <row r="300" spans="1:12" ht="20.399999999999999" x14ac:dyDescent="0.25">
      <c r="B300" s="192"/>
      <c r="C300" s="9"/>
      <c r="D300" s="10"/>
      <c r="E300" s="9"/>
      <c r="F300" s="178" t="s">
        <v>139</v>
      </c>
      <c r="G300" s="167"/>
      <c r="H300" s="167">
        <f>+H301+H320+H330+H340+H369</f>
        <v>28250000</v>
      </c>
      <c r="I300" s="179"/>
      <c r="J300" s="180">
        <f>+H300-H299-H298-H297-H296</f>
        <v>0</v>
      </c>
      <c r="K300" s="1"/>
      <c r="L300" s="1"/>
    </row>
    <row r="301" spans="1:12" ht="38.4" x14ac:dyDescent="0.2">
      <c r="A301" s="332" t="s">
        <v>649</v>
      </c>
      <c r="B301" s="192">
        <v>22</v>
      </c>
      <c r="C301" s="9"/>
      <c r="D301" s="10"/>
      <c r="E301" s="9"/>
      <c r="F301" s="118" t="s">
        <v>381</v>
      </c>
      <c r="G301" s="119"/>
      <c r="H301" s="166">
        <f>SUM(H302:H319)</f>
        <v>3900000</v>
      </c>
      <c r="I301" s="121" t="s">
        <v>568</v>
      </c>
      <c r="J301" s="122"/>
      <c r="K301" s="1"/>
      <c r="L301" s="1"/>
    </row>
    <row r="302" spans="1:12" ht="11.4" x14ac:dyDescent="0.25">
      <c r="B302" s="192"/>
      <c r="C302" s="9"/>
      <c r="D302" s="10"/>
      <c r="E302" s="9"/>
      <c r="F302" s="98"/>
      <c r="G302" s="96"/>
      <c r="H302" s="12"/>
      <c r="I302" s="30"/>
      <c r="J302" s="31"/>
      <c r="K302" s="1"/>
      <c r="L302" s="1"/>
    </row>
    <row r="303" spans="1:12" ht="19.2" x14ac:dyDescent="0.25">
      <c r="B303" s="192"/>
      <c r="C303" s="9">
        <v>4</v>
      </c>
      <c r="D303" s="10">
        <v>4</v>
      </c>
      <c r="E303" s="9" t="s">
        <v>694</v>
      </c>
      <c r="F303" s="97" t="s">
        <v>703</v>
      </c>
      <c r="G303" s="96">
        <v>600000</v>
      </c>
      <c r="H303" s="12">
        <f>D303*G303</f>
        <v>2400000</v>
      </c>
      <c r="I303" s="30"/>
      <c r="J303" s="31">
        <v>2</v>
      </c>
      <c r="K303" s="1"/>
      <c r="L303" s="1"/>
    </row>
    <row r="304" spans="1:12" ht="11.4" x14ac:dyDescent="0.25">
      <c r="B304" s="192"/>
      <c r="C304" s="9">
        <v>5</v>
      </c>
      <c r="D304" s="10">
        <v>1</v>
      </c>
      <c r="E304" s="9" t="s">
        <v>709</v>
      </c>
      <c r="F304" s="97" t="s">
        <v>710</v>
      </c>
      <c r="G304" s="96">
        <v>1500000</v>
      </c>
      <c r="H304" s="12">
        <f t="shared" si="19"/>
        <v>1500000</v>
      </c>
      <c r="I304" s="30"/>
      <c r="J304" s="31">
        <v>2</v>
      </c>
      <c r="K304" s="1"/>
      <c r="L304" s="1"/>
    </row>
    <row r="305" spans="1:12" ht="19.2" x14ac:dyDescent="0.25">
      <c r="B305" s="192"/>
      <c r="C305" s="9"/>
      <c r="D305" s="10"/>
      <c r="E305" s="9"/>
      <c r="F305" s="97" t="s">
        <v>382</v>
      </c>
      <c r="G305" s="96"/>
      <c r="H305" s="12">
        <f t="shared" si="19"/>
        <v>0</v>
      </c>
      <c r="I305" s="30"/>
      <c r="J305" s="31"/>
      <c r="K305" s="1"/>
      <c r="L305" s="1"/>
    </row>
    <row r="306" spans="1:12" ht="11.4" x14ac:dyDescent="0.25">
      <c r="B306" s="192"/>
      <c r="C306" s="9"/>
      <c r="D306" s="10"/>
      <c r="E306" s="9"/>
      <c r="F306" s="97" t="s">
        <v>383</v>
      </c>
      <c r="G306" s="96"/>
      <c r="H306" s="12">
        <f t="shared" si="19"/>
        <v>0</v>
      </c>
      <c r="I306" s="30"/>
      <c r="J306" s="31"/>
      <c r="K306" s="1"/>
      <c r="L306" s="1"/>
    </row>
    <row r="307" spans="1:12" ht="11.4" x14ac:dyDescent="0.25">
      <c r="B307" s="192"/>
      <c r="C307" s="9"/>
      <c r="D307" s="10"/>
      <c r="E307" s="9"/>
      <c r="F307" s="97" t="s">
        <v>384</v>
      </c>
      <c r="G307" s="96"/>
      <c r="H307" s="12">
        <f t="shared" si="19"/>
        <v>0</v>
      </c>
      <c r="I307" s="30"/>
      <c r="J307" s="31"/>
      <c r="K307" s="1"/>
      <c r="L307" s="1"/>
    </row>
    <row r="308" spans="1:12" ht="11.4" x14ac:dyDescent="0.25">
      <c r="B308" s="192"/>
      <c r="C308" s="9"/>
      <c r="D308" s="10"/>
      <c r="E308" s="9"/>
      <c r="F308" s="97" t="s">
        <v>385</v>
      </c>
      <c r="G308" s="96"/>
      <c r="H308" s="12">
        <f t="shared" si="19"/>
        <v>0</v>
      </c>
      <c r="I308" s="30"/>
      <c r="J308" s="31"/>
      <c r="K308" s="1"/>
      <c r="L308" s="1"/>
    </row>
    <row r="309" spans="1:12" ht="11.4" x14ac:dyDescent="0.25">
      <c r="B309" s="192"/>
      <c r="C309" s="9"/>
      <c r="D309" s="10"/>
      <c r="E309" s="9"/>
      <c r="F309" s="97" t="s">
        <v>386</v>
      </c>
      <c r="G309" s="96"/>
      <c r="H309" s="12">
        <f t="shared" si="19"/>
        <v>0</v>
      </c>
      <c r="I309" s="30"/>
      <c r="J309" s="31"/>
      <c r="K309" s="1"/>
      <c r="L309" s="1"/>
    </row>
    <row r="310" spans="1:12" ht="11.4" x14ac:dyDescent="0.25">
      <c r="B310" s="192"/>
      <c r="C310" s="9"/>
      <c r="D310" s="10"/>
      <c r="E310" s="9"/>
      <c r="F310" s="97" t="s">
        <v>387</v>
      </c>
      <c r="G310" s="96"/>
      <c r="H310" s="12">
        <f t="shared" si="19"/>
        <v>0</v>
      </c>
      <c r="I310" s="30"/>
      <c r="J310" s="31"/>
      <c r="K310" s="1"/>
      <c r="L310" s="1"/>
    </row>
    <row r="311" spans="1:12" ht="11.4" x14ac:dyDescent="0.25">
      <c r="B311" s="192"/>
      <c r="C311" s="9"/>
      <c r="D311" s="10"/>
      <c r="E311" s="9"/>
      <c r="F311" s="97" t="s">
        <v>388</v>
      </c>
      <c r="G311" s="96"/>
      <c r="H311" s="12">
        <f t="shared" si="19"/>
        <v>0</v>
      </c>
      <c r="I311" s="30"/>
      <c r="J311" s="31"/>
      <c r="K311" s="1"/>
      <c r="L311" s="1"/>
    </row>
    <row r="312" spans="1:12" ht="11.4" x14ac:dyDescent="0.25">
      <c r="B312" s="192"/>
      <c r="C312" s="9"/>
      <c r="D312" s="10"/>
      <c r="E312" s="9"/>
      <c r="F312" s="97" t="s">
        <v>389</v>
      </c>
      <c r="G312" s="96"/>
      <c r="H312" s="12">
        <f t="shared" si="19"/>
        <v>0</v>
      </c>
      <c r="I312" s="30"/>
      <c r="J312" s="31"/>
      <c r="K312" s="1"/>
      <c r="L312" s="1"/>
    </row>
    <row r="313" spans="1:12" ht="11.4" x14ac:dyDescent="0.25">
      <c r="B313" s="192"/>
      <c r="C313" s="9"/>
      <c r="D313" s="10"/>
      <c r="E313" s="9"/>
      <c r="F313" s="97" t="s">
        <v>390</v>
      </c>
      <c r="G313" s="96"/>
      <c r="H313" s="12">
        <f t="shared" si="19"/>
        <v>0</v>
      </c>
      <c r="I313" s="30"/>
      <c r="J313" s="31"/>
      <c r="K313" s="1"/>
      <c r="L313" s="1"/>
    </row>
    <row r="314" spans="1:12" ht="11.4" x14ac:dyDescent="0.25">
      <c r="B314" s="192"/>
      <c r="C314" s="9"/>
      <c r="D314" s="10"/>
      <c r="E314" s="9"/>
      <c r="F314" s="97" t="s">
        <v>391</v>
      </c>
      <c r="G314" s="96"/>
      <c r="H314" s="12">
        <f t="shared" si="19"/>
        <v>0</v>
      </c>
      <c r="I314" s="30"/>
      <c r="J314" s="31"/>
      <c r="K314" s="1"/>
      <c r="L314" s="1"/>
    </row>
    <row r="315" spans="1:12" ht="11.4" x14ac:dyDescent="0.25">
      <c r="B315" s="192"/>
      <c r="C315" s="9"/>
      <c r="D315" s="10"/>
      <c r="E315" s="9"/>
      <c r="F315" s="97" t="s">
        <v>392</v>
      </c>
      <c r="G315" s="96"/>
      <c r="H315" s="12">
        <f t="shared" si="19"/>
        <v>0</v>
      </c>
      <c r="I315" s="30"/>
      <c r="J315" s="31"/>
      <c r="K315" s="1"/>
      <c r="L315" s="1"/>
    </row>
    <row r="316" spans="1:12" ht="11.4" x14ac:dyDescent="0.25">
      <c r="B316" s="192"/>
      <c r="C316" s="9"/>
      <c r="D316" s="10"/>
      <c r="E316" s="9"/>
      <c r="F316" s="97" t="s">
        <v>393</v>
      </c>
      <c r="G316" s="96"/>
      <c r="H316" s="12">
        <f t="shared" si="19"/>
        <v>0</v>
      </c>
      <c r="I316" s="30"/>
      <c r="J316" s="31"/>
      <c r="K316" s="1"/>
      <c r="L316" s="1"/>
    </row>
    <row r="317" spans="1:12" ht="11.4" x14ac:dyDescent="0.25">
      <c r="B317" s="192"/>
      <c r="C317" s="9"/>
      <c r="D317" s="10"/>
      <c r="E317" s="9"/>
      <c r="F317" s="97" t="s">
        <v>394</v>
      </c>
      <c r="G317" s="96"/>
      <c r="H317" s="12">
        <f t="shared" si="19"/>
        <v>0</v>
      </c>
      <c r="I317" s="30"/>
      <c r="J317" s="31"/>
      <c r="K317" s="1"/>
      <c r="L317" s="1"/>
    </row>
    <row r="318" spans="1:12" ht="11.4" x14ac:dyDescent="0.25">
      <c r="B318" s="192"/>
      <c r="C318" s="9"/>
      <c r="D318" s="10"/>
      <c r="E318" s="9"/>
      <c r="F318" s="97" t="s">
        <v>395</v>
      </c>
      <c r="G318" s="96"/>
      <c r="H318" s="12">
        <f t="shared" si="19"/>
        <v>0</v>
      </c>
      <c r="I318" s="30"/>
      <c r="J318" s="31"/>
      <c r="K318" s="1"/>
      <c r="L318" s="1"/>
    </row>
    <row r="319" spans="1:12" ht="11.4" x14ac:dyDescent="0.25">
      <c r="B319" s="192"/>
      <c r="C319" s="9"/>
      <c r="D319" s="10"/>
      <c r="E319" s="9"/>
      <c r="F319" s="97" t="s">
        <v>396</v>
      </c>
      <c r="G319" s="96"/>
      <c r="H319" s="12">
        <f t="shared" si="19"/>
        <v>0</v>
      </c>
      <c r="I319" s="30"/>
      <c r="J319" s="31"/>
      <c r="K319" s="1"/>
      <c r="L319" s="1"/>
    </row>
    <row r="320" spans="1:12" ht="67.2" x14ac:dyDescent="0.2">
      <c r="A320" s="332" t="s">
        <v>653</v>
      </c>
      <c r="B320" s="192">
        <v>16</v>
      </c>
      <c r="C320" s="9"/>
      <c r="D320" s="10"/>
      <c r="E320" s="9"/>
      <c r="F320" s="118" t="s">
        <v>397</v>
      </c>
      <c r="G320" s="119"/>
      <c r="H320" s="166">
        <f>SUM(H321:H329)</f>
        <v>5300000</v>
      </c>
      <c r="I320" s="121" t="s">
        <v>569</v>
      </c>
      <c r="J320" s="122"/>
      <c r="K320" s="1"/>
      <c r="L320" s="1"/>
    </row>
    <row r="321" spans="1:12" ht="13.2" x14ac:dyDescent="0.25">
      <c r="B321" s="192"/>
      <c r="C321" s="9">
        <v>6</v>
      </c>
      <c r="D321" s="10">
        <v>1</v>
      </c>
      <c r="E321" s="9" t="s">
        <v>686</v>
      </c>
      <c r="F321" s="355" t="s">
        <v>693</v>
      </c>
      <c r="G321" s="96">
        <v>5300000</v>
      </c>
      <c r="H321" s="12">
        <f t="shared" si="19"/>
        <v>5300000</v>
      </c>
      <c r="I321" s="30"/>
      <c r="J321" s="31">
        <v>2</v>
      </c>
      <c r="K321" s="1"/>
      <c r="L321" s="1"/>
    </row>
    <row r="322" spans="1:12" ht="11.4" x14ac:dyDescent="0.25">
      <c r="B322" s="192"/>
      <c r="C322" s="9"/>
      <c r="D322" s="10"/>
      <c r="E322" s="9"/>
      <c r="F322" s="97" t="s">
        <v>398</v>
      </c>
      <c r="G322" s="96"/>
      <c r="H322" s="12">
        <f t="shared" si="19"/>
        <v>0</v>
      </c>
      <c r="I322" s="30"/>
      <c r="J322" s="31"/>
      <c r="K322" s="1"/>
      <c r="L322" s="1"/>
    </row>
    <row r="323" spans="1:12" ht="11.4" x14ac:dyDescent="0.25">
      <c r="B323" s="192"/>
      <c r="C323" s="9"/>
      <c r="D323" s="10"/>
      <c r="E323" s="9"/>
      <c r="F323" s="97" t="s">
        <v>399</v>
      </c>
      <c r="G323" s="96"/>
      <c r="H323" s="12">
        <f t="shared" si="19"/>
        <v>0</v>
      </c>
      <c r="I323" s="30"/>
      <c r="J323" s="31"/>
      <c r="K323" s="1"/>
      <c r="L323" s="1"/>
    </row>
    <row r="324" spans="1:12" ht="11.4" x14ac:dyDescent="0.25">
      <c r="B324" s="192"/>
      <c r="C324" s="9"/>
      <c r="D324" s="10"/>
      <c r="E324" s="9"/>
      <c r="F324" s="97" t="s">
        <v>400</v>
      </c>
      <c r="G324" s="96"/>
      <c r="H324" s="12">
        <f t="shared" si="19"/>
        <v>0</v>
      </c>
      <c r="I324" s="30"/>
      <c r="J324" s="31"/>
      <c r="K324" s="1"/>
      <c r="L324" s="1"/>
    </row>
    <row r="325" spans="1:12" ht="11.4" x14ac:dyDescent="0.25">
      <c r="B325" s="192"/>
      <c r="C325" s="9"/>
      <c r="D325" s="10"/>
      <c r="E325" s="9"/>
      <c r="F325" s="97" t="s">
        <v>401</v>
      </c>
      <c r="G325" s="96"/>
      <c r="H325" s="12">
        <f t="shared" si="19"/>
        <v>0</v>
      </c>
      <c r="I325" s="30"/>
      <c r="J325" s="31"/>
      <c r="K325" s="1"/>
      <c r="L325" s="1"/>
    </row>
    <row r="326" spans="1:12" ht="11.4" x14ac:dyDescent="0.25">
      <c r="B326" s="192"/>
      <c r="C326" s="9"/>
      <c r="D326" s="10"/>
      <c r="E326" s="9"/>
      <c r="F326" s="97" t="s">
        <v>402</v>
      </c>
      <c r="G326" s="96"/>
      <c r="H326" s="12">
        <f t="shared" si="19"/>
        <v>0</v>
      </c>
      <c r="I326" s="30"/>
      <c r="J326" s="31"/>
      <c r="K326" s="1"/>
      <c r="L326" s="1"/>
    </row>
    <row r="327" spans="1:12" ht="11.4" x14ac:dyDescent="0.2">
      <c r="B327" s="192"/>
      <c r="C327" s="9"/>
      <c r="D327" s="10"/>
      <c r="E327" s="9"/>
      <c r="F327" s="99" t="s">
        <v>403</v>
      </c>
      <c r="G327" s="96"/>
      <c r="H327" s="12">
        <f t="shared" si="19"/>
        <v>0</v>
      </c>
      <c r="I327" s="30"/>
      <c r="J327" s="31"/>
      <c r="K327" s="1"/>
      <c r="L327" s="1"/>
    </row>
    <row r="328" spans="1:12" ht="11.4" x14ac:dyDescent="0.2">
      <c r="B328" s="192"/>
      <c r="C328" s="9"/>
      <c r="D328" s="10"/>
      <c r="E328" s="9"/>
      <c r="F328" s="99" t="s">
        <v>404</v>
      </c>
      <c r="G328" s="96"/>
      <c r="H328" s="12">
        <f t="shared" si="19"/>
        <v>0</v>
      </c>
      <c r="I328" s="30"/>
      <c r="J328" s="31"/>
      <c r="K328" s="1"/>
      <c r="L328" s="1"/>
    </row>
    <row r="329" spans="1:12" ht="11.4" x14ac:dyDescent="0.2">
      <c r="B329" s="192"/>
      <c r="C329" s="9"/>
      <c r="D329" s="10"/>
      <c r="E329" s="9"/>
      <c r="F329" s="99" t="s">
        <v>405</v>
      </c>
      <c r="G329" s="96"/>
      <c r="H329" s="12">
        <f t="shared" si="19"/>
        <v>0</v>
      </c>
      <c r="I329" s="30"/>
      <c r="J329" s="31"/>
      <c r="K329" s="1"/>
      <c r="L329" s="1"/>
    </row>
    <row r="330" spans="1:12" ht="28.8" x14ac:dyDescent="0.2">
      <c r="A330" s="332" t="s">
        <v>650</v>
      </c>
      <c r="B330" s="192">
        <v>7</v>
      </c>
      <c r="C330" s="9"/>
      <c r="D330" s="10"/>
      <c r="E330" s="9"/>
      <c r="F330" s="118" t="s">
        <v>406</v>
      </c>
      <c r="G330" s="119"/>
      <c r="H330" s="166">
        <f>SUM(H331:H339)</f>
        <v>4000000</v>
      </c>
      <c r="I330" s="121" t="s">
        <v>570</v>
      </c>
      <c r="J330" s="122"/>
      <c r="K330" s="1"/>
      <c r="L330" s="1"/>
    </row>
    <row r="331" spans="1:12" ht="11.4" x14ac:dyDescent="0.25">
      <c r="B331" s="192"/>
      <c r="C331" s="9">
        <v>7</v>
      </c>
      <c r="D331" s="10">
        <v>1</v>
      </c>
      <c r="E331" s="9" t="s">
        <v>686</v>
      </c>
      <c r="F331" s="97" t="s">
        <v>692</v>
      </c>
      <c r="G331" s="96">
        <v>4000000</v>
      </c>
      <c r="H331" s="12">
        <f t="shared" si="19"/>
        <v>4000000</v>
      </c>
      <c r="I331" s="30"/>
      <c r="J331" s="31">
        <v>2</v>
      </c>
      <c r="K331" s="1"/>
      <c r="L331" s="1"/>
    </row>
    <row r="332" spans="1:12" ht="19.2" x14ac:dyDescent="0.25">
      <c r="B332" s="192"/>
      <c r="C332" s="9"/>
      <c r="D332" s="10"/>
      <c r="E332" s="9"/>
      <c r="F332" s="97" t="s">
        <v>407</v>
      </c>
      <c r="G332" s="96"/>
      <c r="H332" s="12">
        <f t="shared" si="19"/>
        <v>0</v>
      </c>
      <c r="I332" s="30"/>
      <c r="J332" s="31"/>
      <c r="K332" s="1"/>
      <c r="L332" s="1"/>
    </row>
    <row r="333" spans="1:12" ht="28.8" x14ac:dyDescent="0.25">
      <c r="B333" s="192"/>
      <c r="C333" s="9"/>
      <c r="D333" s="10"/>
      <c r="E333" s="9"/>
      <c r="F333" s="97" t="s">
        <v>408</v>
      </c>
      <c r="G333" s="96"/>
      <c r="H333" s="12">
        <f t="shared" si="19"/>
        <v>0</v>
      </c>
      <c r="I333" s="30"/>
      <c r="J333" s="31"/>
      <c r="K333" s="1"/>
      <c r="L333" s="1"/>
    </row>
    <row r="334" spans="1:12" ht="11.4" x14ac:dyDescent="0.25">
      <c r="B334" s="192"/>
      <c r="C334" s="9"/>
      <c r="D334" s="10"/>
      <c r="E334" s="9"/>
      <c r="F334" s="101" t="s">
        <v>409</v>
      </c>
      <c r="G334" s="96"/>
      <c r="H334" s="12">
        <f t="shared" si="19"/>
        <v>0</v>
      </c>
      <c r="I334" s="30"/>
      <c r="J334" s="31"/>
      <c r="K334" s="1"/>
      <c r="L334" s="1"/>
    </row>
    <row r="335" spans="1:12" ht="11.4" x14ac:dyDescent="0.25">
      <c r="B335" s="192"/>
      <c r="C335" s="9"/>
      <c r="D335" s="10"/>
      <c r="E335" s="9"/>
      <c r="F335" s="101" t="s">
        <v>410</v>
      </c>
      <c r="G335" s="96"/>
      <c r="H335" s="12">
        <f t="shared" si="19"/>
        <v>0</v>
      </c>
      <c r="I335" s="30"/>
      <c r="J335" s="31"/>
      <c r="K335" s="1"/>
      <c r="L335" s="1"/>
    </row>
    <row r="336" spans="1:12" ht="11.4" x14ac:dyDescent="0.25">
      <c r="B336" s="192"/>
      <c r="C336" s="9"/>
      <c r="D336" s="10"/>
      <c r="E336" s="9"/>
      <c r="F336" s="101" t="s">
        <v>411</v>
      </c>
      <c r="G336" s="96"/>
      <c r="H336" s="12">
        <f t="shared" si="19"/>
        <v>0</v>
      </c>
      <c r="I336" s="30"/>
      <c r="J336" s="31"/>
      <c r="K336" s="1"/>
      <c r="L336" s="1"/>
    </row>
    <row r="337" spans="1:12" ht="11.4" x14ac:dyDescent="0.25">
      <c r="B337" s="192"/>
      <c r="C337" s="9"/>
      <c r="D337" s="10"/>
      <c r="E337" s="9"/>
      <c r="F337" s="97" t="s">
        <v>412</v>
      </c>
      <c r="G337" s="96"/>
      <c r="H337" s="12">
        <f t="shared" si="19"/>
        <v>0</v>
      </c>
      <c r="I337" s="30"/>
      <c r="J337" s="31"/>
      <c r="K337" s="1"/>
      <c r="L337" s="1"/>
    </row>
    <row r="338" spans="1:12" ht="11.4" x14ac:dyDescent="0.25">
      <c r="B338" s="192"/>
      <c r="C338" s="9"/>
      <c r="D338" s="10"/>
      <c r="E338" s="9"/>
      <c r="F338" s="97" t="s">
        <v>413</v>
      </c>
      <c r="G338" s="96"/>
      <c r="H338" s="12">
        <f t="shared" si="19"/>
        <v>0</v>
      </c>
      <c r="I338" s="30"/>
      <c r="J338" s="31"/>
      <c r="K338" s="1"/>
      <c r="L338" s="1"/>
    </row>
    <row r="339" spans="1:12" ht="11.4" x14ac:dyDescent="0.25">
      <c r="B339" s="192"/>
      <c r="C339" s="9"/>
      <c r="D339" s="10"/>
      <c r="E339" s="9"/>
      <c r="F339" s="97" t="s">
        <v>414</v>
      </c>
      <c r="G339" s="96"/>
      <c r="H339" s="12">
        <f t="shared" si="19"/>
        <v>0</v>
      </c>
      <c r="I339" s="30"/>
      <c r="J339" s="31"/>
      <c r="K339" s="1"/>
      <c r="L339" s="1"/>
    </row>
    <row r="340" spans="1:12" ht="28.8" x14ac:dyDescent="0.25">
      <c r="A340" s="332" t="s">
        <v>650</v>
      </c>
      <c r="B340" s="192">
        <v>7</v>
      </c>
      <c r="C340" s="9"/>
      <c r="D340" s="10"/>
      <c r="E340" s="9"/>
      <c r="F340" s="123" t="s">
        <v>415</v>
      </c>
      <c r="G340" s="119"/>
      <c r="H340" s="166">
        <f>SUM(H341:H368)</f>
        <v>7050000</v>
      </c>
      <c r="I340" s="121" t="s">
        <v>571</v>
      </c>
      <c r="J340" s="122"/>
      <c r="K340" s="1"/>
      <c r="L340" s="1"/>
    </row>
    <row r="341" spans="1:12" ht="22.8" x14ac:dyDescent="0.25">
      <c r="B341" s="192"/>
      <c r="C341" s="9">
        <v>8</v>
      </c>
      <c r="D341" s="10">
        <v>1</v>
      </c>
      <c r="E341" s="9" t="s">
        <v>698</v>
      </c>
      <c r="F341" s="19" t="s">
        <v>700</v>
      </c>
      <c r="G341" s="96">
        <v>2200000</v>
      </c>
      <c r="H341" s="12">
        <f t="shared" si="19"/>
        <v>2200000</v>
      </c>
      <c r="I341" s="30"/>
      <c r="J341" s="31">
        <v>2</v>
      </c>
      <c r="K341" s="1"/>
      <c r="L341" s="1"/>
    </row>
    <row r="342" spans="1:12" ht="11.4" x14ac:dyDescent="0.25">
      <c r="B342" s="192"/>
      <c r="C342" s="9">
        <v>9</v>
      </c>
      <c r="D342" s="10">
        <v>1</v>
      </c>
      <c r="E342" s="9" t="s">
        <v>686</v>
      </c>
      <c r="F342" s="97" t="s">
        <v>699</v>
      </c>
      <c r="G342" s="96">
        <v>1200000</v>
      </c>
      <c r="H342" s="12">
        <f t="shared" si="19"/>
        <v>1200000</v>
      </c>
      <c r="I342" s="30"/>
      <c r="J342" s="31">
        <v>2</v>
      </c>
      <c r="K342" s="1"/>
      <c r="L342" s="1"/>
    </row>
    <row r="343" spans="1:12" ht="11.4" x14ac:dyDescent="0.25">
      <c r="B343" s="192"/>
      <c r="C343" s="9">
        <v>10</v>
      </c>
      <c r="D343" s="10">
        <v>3</v>
      </c>
      <c r="E343" s="9" t="s">
        <v>695</v>
      </c>
      <c r="F343" s="97" t="s">
        <v>715</v>
      </c>
      <c r="G343" s="96">
        <v>400000</v>
      </c>
      <c r="H343" s="12">
        <f>D343*G343</f>
        <v>1200000</v>
      </c>
      <c r="I343" s="30"/>
      <c r="J343" s="31">
        <v>2</v>
      </c>
      <c r="K343" s="1"/>
      <c r="L343" s="1"/>
    </row>
    <row r="344" spans="1:12" ht="11.4" x14ac:dyDescent="0.25">
      <c r="B344" s="192"/>
      <c r="C344" s="9">
        <v>11</v>
      </c>
      <c r="D344" s="10">
        <v>5</v>
      </c>
      <c r="E344" s="9" t="s">
        <v>695</v>
      </c>
      <c r="F344" s="97" t="s">
        <v>697</v>
      </c>
      <c r="G344" s="96">
        <v>250000</v>
      </c>
      <c r="H344" s="12">
        <f t="shared" si="19"/>
        <v>1250000</v>
      </c>
      <c r="I344" s="30"/>
      <c r="J344" s="31">
        <v>2</v>
      </c>
      <c r="K344" s="1"/>
      <c r="L344" s="1"/>
    </row>
    <row r="345" spans="1:12" ht="11.4" x14ac:dyDescent="0.25">
      <c r="B345" s="192"/>
      <c r="C345" s="9">
        <v>12</v>
      </c>
      <c r="D345" s="10">
        <v>1</v>
      </c>
      <c r="E345" s="9" t="s">
        <v>716</v>
      </c>
      <c r="F345" s="97" t="s">
        <v>717</v>
      </c>
      <c r="G345" s="96">
        <v>1200000</v>
      </c>
      <c r="H345" s="12">
        <f t="shared" si="19"/>
        <v>1200000</v>
      </c>
      <c r="I345" s="30"/>
      <c r="J345" s="31">
        <v>2</v>
      </c>
      <c r="K345" s="1"/>
      <c r="L345" s="1"/>
    </row>
    <row r="346" spans="1:12" ht="11.4" x14ac:dyDescent="0.25">
      <c r="B346" s="192"/>
      <c r="C346" s="9"/>
      <c r="D346" s="10"/>
      <c r="E346" s="9"/>
      <c r="F346" s="97" t="s">
        <v>416</v>
      </c>
      <c r="G346" s="96"/>
      <c r="H346" s="12">
        <f t="shared" si="19"/>
        <v>0</v>
      </c>
      <c r="I346" s="30"/>
      <c r="J346" s="31"/>
      <c r="K346" s="1"/>
      <c r="L346" s="1"/>
    </row>
    <row r="347" spans="1:12" ht="11.4" x14ac:dyDescent="0.25">
      <c r="B347" s="192"/>
      <c r="C347" s="9"/>
      <c r="D347" s="10"/>
      <c r="E347" s="9"/>
      <c r="F347" s="97" t="s">
        <v>417</v>
      </c>
      <c r="G347" s="96"/>
      <c r="H347" s="12">
        <f t="shared" si="19"/>
        <v>0</v>
      </c>
      <c r="I347" s="30"/>
      <c r="J347" s="31"/>
      <c r="K347" s="1"/>
      <c r="L347" s="1"/>
    </row>
    <row r="348" spans="1:12" ht="11.4" x14ac:dyDescent="0.25">
      <c r="B348" s="192"/>
      <c r="C348" s="9"/>
      <c r="D348" s="10"/>
      <c r="E348" s="9"/>
      <c r="F348" s="97" t="s">
        <v>418</v>
      </c>
      <c r="G348" s="96"/>
      <c r="H348" s="12">
        <f t="shared" si="19"/>
        <v>0</v>
      </c>
      <c r="I348" s="30"/>
      <c r="J348" s="31"/>
      <c r="K348" s="1"/>
      <c r="L348" s="1"/>
    </row>
    <row r="349" spans="1:12" ht="11.4" x14ac:dyDescent="0.25">
      <c r="B349" s="192"/>
      <c r="C349" s="9"/>
      <c r="D349" s="10"/>
      <c r="E349" s="9"/>
      <c r="F349" s="97" t="s">
        <v>419</v>
      </c>
      <c r="G349" s="96"/>
      <c r="H349" s="12">
        <f t="shared" si="19"/>
        <v>0</v>
      </c>
      <c r="I349" s="30"/>
      <c r="J349" s="31"/>
      <c r="K349" s="1"/>
      <c r="L349" s="1"/>
    </row>
    <row r="350" spans="1:12" ht="11.4" x14ac:dyDescent="0.25">
      <c r="B350" s="192"/>
      <c r="C350" s="9"/>
      <c r="D350" s="10"/>
      <c r="E350" s="9"/>
      <c r="F350" s="97" t="s">
        <v>420</v>
      </c>
      <c r="G350" s="96"/>
      <c r="H350" s="12">
        <f t="shared" si="19"/>
        <v>0</v>
      </c>
      <c r="I350" s="30"/>
      <c r="J350" s="31"/>
      <c r="K350" s="1"/>
      <c r="L350" s="1"/>
    </row>
    <row r="351" spans="1:12" ht="11.4" x14ac:dyDescent="0.25">
      <c r="B351" s="192"/>
      <c r="C351" s="9"/>
      <c r="D351" s="10"/>
      <c r="E351" s="9"/>
      <c r="F351" s="97" t="s">
        <v>421</v>
      </c>
      <c r="G351" s="96"/>
      <c r="H351" s="12">
        <f t="shared" si="19"/>
        <v>0</v>
      </c>
      <c r="I351" s="30"/>
      <c r="J351" s="31"/>
      <c r="K351" s="1"/>
      <c r="L351" s="1"/>
    </row>
    <row r="352" spans="1:12" ht="11.4" x14ac:dyDescent="0.25">
      <c r="B352" s="192"/>
      <c r="C352" s="9"/>
      <c r="D352" s="10"/>
      <c r="E352" s="9"/>
      <c r="F352" s="97" t="s">
        <v>422</v>
      </c>
      <c r="G352" s="96"/>
      <c r="H352" s="12">
        <f t="shared" si="19"/>
        <v>0</v>
      </c>
      <c r="I352" s="30"/>
      <c r="J352" s="31"/>
      <c r="K352" s="1"/>
      <c r="L352" s="1"/>
    </row>
    <row r="353" spans="2:12" ht="11.4" x14ac:dyDescent="0.25">
      <c r="B353" s="192"/>
      <c r="C353" s="9"/>
      <c r="D353" s="10"/>
      <c r="E353" s="9"/>
      <c r="F353" s="97" t="s">
        <v>423</v>
      </c>
      <c r="G353" s="96"/>
      <c r="H353" s="12">
        <f t="shared" si="19"/>
        <v>0</v>
      </c>
      <c r="I353" s="30"/>
      <c r="J353" s="31"/>
      <c r="K353" s="1"/>
      <c r="L353" s="1"/>
    </row>
    <row r="354" spans="2:12" ht="11.4" x14ac:dyDescent="0.25">
      <c r="B354" s="192"/>
      <c r="C354" s="9"/>
      <c r="D354" s="10"/>
      <c r="E354" s="9"/>
      <c r="F354" s="97" t="s">
        <v>424</v>
      </c>
      <c r="G354" s="96"/>
      <c r="H354" s="12">
        <f t="shared" si="19"/>
        <v>0</v>
      </c>
      <c r="I354" s="30"/>
      <c r="J354" s="31"/>
      <c r="K354" s="1"/>
      <c r="L354" s="1"/>
    </row>
    <row r="355" spans="2:12" ht="11.4" x14ac:dyDescent="0.25">
      <c r="B355" s="192"/>
      <c r="C355" s="9"/>
      <c r="D355" s="10"/>
      <c r="E355" s="9"/>
      <c r="F355" s="97" t="s">
        <v>425</v>
      </c>
      <c r="G355" s="96"/>
      <c r="H355" s="12">
        <f t="shared" si="19"/>
        <v>0</v>
      </c>
      <c r="I355" s="30"/>
      <c r="J355" s="31"/>
      <c r="K355" s="1"/>
      <c r="L355" s="1"/>
    </row>
    <row r="356" spans="2:12" ht="11.4" x14ac:dyDescent="0.25">
      <c r="B356" s="192"/>
      <c r="C356" s="9"/>
      <c r="D356" s="10"/>
      <c r="E356" s="9"/>
      <c r="F356" s="97" t="s">
        <v>426</v>
      </c>
      <c r="G356" s="96"/>
      <c r="H356" s="12">
        <f t="shared" si="19"/>
        <v>0</v>
      </c>
      <c r="I356" s="30"/>
      <c r="J356" s="31"/>
      <c r="K356" s="1"/>
      <c r="L356" s="1"/>
    </row>
    <row r="357" spans="2:12" ht="11.4" x14ac:dyDescent="0.25">
      <c r="B357" s="192"/>
      <c r="C357" s="9"/>
      <c r="D357" s="10"/>
      <c r="E357" s="9"/>
      <c r="F357" s="97" t="s">
        <v>427</v>
      </c>
      <c r="G357" s="96"/>
      <c r="H357" s="12">
        <f t="shared" si="19"/>
        <v>0</v>
      </c>
      <c r="I357" s="30"/>
      <c r="J357" s="31"/>
      <c r="K357" s="1"/>
      <c r="L357" s="1"/>
    </row>
    <row r="358" spans="2:12" ht="11.4" x14ac:dyDescent="0.25">
      <c r="B358" s="192"/>
      <c r="C358" s="9"/>
      <c r="D358" s="10"/>
      <c r="E358" s="9"/>
      <c r="F358" s="97" t="s">
        <v>428</v>
      </c>
      <c r="G358" s="96"/>
      <c r="H358" s="12">
        <f t="shared" si="19"/>
        <v>0</v>
      </c>
      <c r="I358" s="30"/>
      <c r="J358" s="31"/>
      <c r="K358" s="1"/>
      <c r="L358" s="1"/>
    </row>
    <row r="359" spans="2:12" ht="11.4" x14ac:dyDescent="0.25">
      <c r="B359" s="192"/>
      <c r="C359" s="9"/>
      <c r="D359" s="10"/>
      <c r="E359" s="9"/>
      <c r="F359" s="97" t="s">
        <v>429</v>
      </c>
      <c r="G359" s="96"/>
      <c r="H359" s="12">
        <f t="shared" si="19"/>
        <v>0</v>
      </c>
      <c r="I359" s="30"/>
      <c r="J359" s="31"/>
      <c r="K359" s="1"/>
      <c r="L359" s="1"/>
    </row>
    <row r="360" spans="2:12" ht="11.4" x14ac:dyDescent="0.25">
      <c r="B360" s="192"/>
      <c r="C360" s="9"/>
      <c r="D360" s="10"/>
      <c r="E360" s="9"/>
      <c r="F360" s="97" t="s">
        <v>430</v>
      </c>
      <c r="G360" s="96"/>
      <c r="H360" s="12">
        <f t="shared" si="19"/>
        <v>0</v>
      </c>
      <c r="I360" s="30"/>
      <c r="J360" s="31"/>
      <c r="K360" s="1"/>
      <c r="L360" s="1"/>
    </row>
    <row r="361" spans="2:12" ht="28.8" x14ac:dyDescent="0.25">
      <c r="B361" s="192"/>
      <c r="C361" s="9"/>
      <c r="D361" s="10"/>
      <c r="E361" s="9"/>
      <c r="F361" s="97" t="s">
        <v>431</v>
      </c>
      <c r="G361" s="96"/>
      <c r="H361" s="12">
        <f t="shared" si="19"/>
        <v>0</v>
      </c>
      <c r="I361" s="30"/>
      <c r="J361" s="31"/>
      <c r="K361" s="1"/>
      <c r="L361" s="1"/>
    </row>
    <row r="362" spans="2:12" ht="11.4" x14ac:dyDescent="0.25">
      <c r="B362" s="192"/>
      <c r="C362" s="9"/>
      <c r="D362" s="10"/>
      <c r="E362" s="9"/>
      <c r="F362" s="97" t="s">
        <v>432</v>
      </c>
      <c r="G362" s="96"/>
      <c r="H362" s="12">
        <f t="shared" si="19"/>
        <v>0</v>
      </c>
      <c r="I362" s="30"/>
      <c r="J362" s="31"/>
      <c r="K362" s="1"/>
      <c r="L362" s="1"/>
    </row>
    <row r="363" spans="2:12" ht="11.4" x14ac:dyDescent="0.25">
      <c r="B363" s="192"/>
      <c r="C363" s="9"/>
      <c r="D363" s="10"/>
      <c r="E363" s="9"/>
      <c r="F363" s="97" t="s">
        <v>433</v>
      </c>
      <c r="G363" s="96"/>
      <c r="H363" s="12">
        <f t="shared" si="19"/>
        <v>0</v>
      </c>
      <c r="I363" s="30"/>
      <c r="J363" s="31"/>
      <c r="K363" s="1"/>
      <c r="L363" s="1"/>
    </row>
    <row r="364" spans="2:12" ht="11.4" x14ac:dyDescent="0.25">
      <c r="B364" s="192"/>
      <c r="C364" s="9"/>
      <c r="D364" s="10"/>
      <c r="E364" s="9"/>
      <c r="F364" s="97" t="s">
        <v>434</v>
      </c>
      <c r="G364" s="96"/>
      <c r="H364" s="12">
        <f t="shared" si="19"/>
        <v>0</v>
      </c>
      <c r="I364" s="30"/>
      <c r="J364" s="31"/>
      <c r="K364" s="1"/>
      <c r="L364" s="1"/>
    </row>
    <row r="365" spans="2:12" ht="11.4" x14ac:dyDescent="0.25">
      <c r="B365" s="192"/>
      <c r="C365" s="9"/>
      <c r="D365" s="10"/>
      <c r="E365" s="9"/>
      <c r="F365" s="97" t="s">
        <v>435</v>
      </c>
      <c r="G365" s="96"/>
      <c r="H365" s="12">
        <f t="shared" si="19"/>
        <v>0</v>
      </c>
      <c r="I365" s="30"/>
      <c r="J365" s="31"/>
      <c r="K365" s="1"/>
      <c r="L365" s="1"/>
    </row>
    <row r="366" spans="2:12" ht="11.4" x14ac:dyDescent="0.25">
      <c r="B366" s="192"/>
      <c r="C366" s="9"/>
      <c r="D366" s="10"/>
      <c r="E366" s="9"/>
      <c r="F366" s="97" t="s">
        <v>436</v>
      </c>
      <c r="G366" s="96"/>
      <c r="H366" s="12">
        <f t="shared" si="19"/>
        <v>0</v>
      </c>
      <c r="I366" s="30"/>
      <c r="J366" s="31"/>
      <c r="K366" s="1"/>
      <c r="L366" s="1"/>
    </row>
    <row r="367" spans="2:12" ht="11.4" x14ac:dyDescent="0.25">
      <c r="B367" s="192"/>
      <c r="C367" s="9"/>
      <c r="D367" s="10"/>
      <c r="E367" s="9"/>
      <c r="F367" s="97" t="s">
        <v>437</v>
      </c>
      <c r="G367" s="96"/>
      <c r="H367" s="12">
        <f t="shared" si="19"/>
        <v>0</v>
      </c>
      <c r="I367" s="30"/>
      <c r="J367" s="31"/>
      <c r="K367" s="1"/>
      <c r="L367" s="1"/>
    </row>
    <row r="368" spans="2:12" ht="11.4" x14ac:dyDescent="0.25">
      <c r="B368" s="192"/>
      <c r="C368" s="9"/>
      <c r="D368" s="10"/>
      <c r="E368" s="9"/>
      <c r="F368" s="97" t="s">
        <v>644</v>
      </c>
      <c r="G368" s="96"/>
      <c r="H368" s="12">
        <f t="shared" si="19"/>
        <v>0</v>
      </c>
      <c r="I368" s="30"/>
      <c r="J368" s="31"/>
      <c r="K368" s="1"/>
      <c r="L368" s="1"/>
    </row>
    <row r="369" spans="1:12" ht="48" x14ac:dyDescent="0.2">
      <c r="A369" s="332" t="s">
        <v>651</v>
      </c>
      <c r="B369" s="192">
        <v>7</v>
      </c>
      <c r="C369" s="9"/>
      <c r="D369" s="10"/>
      <c r="E369" s="9"/>
      <c r="F369" s="118" t="s">
        <v>438</v>
      </c>
      <c r="G369" s="119"/>
      <c r="H369" s="166">
        <f>SUM(H370:H400)</f>
        <v>8000000</v>
      </c>
      <c r="I369" s="121" t="s">
        <v>572</v>
      </c>
      <c r="J369" s="122"/>
      <c r="K369" s="1"/>
      <c r="L369" s="1"/>
    </row>
    <row r="370" spans="1:12" ht="11.4" x14ac:dyDescent="0.25">
      <c r="B370" s="192"/>
      <c r="C370" s="9">
        <v>13</v>
      </c>
      <c r="D370" s="10">
        <v>1</v>
      </c>
      <c r="E370" s="9" t="s">
        <v>686</v>
      </c>
      <c r="F370" s="101" t="s">
        <v>690</v>
      </c>
      <c r="G370" s="96">
        <v>4500000</v>
      </c>
      <c r="H370" s="12">
        <f t="shared" si="19"/>
        <v>4500000</v>
      </c>
      <c r="I370" s="30"/>
      <c r="J370" s="31">
        <v>2</v>
      </c>
      <c r="K370" s="1"/>
      <c r="L370" s="1"/>
    </row>
    <row r="371" spans="1:12" ht="11.4" x14ac:dyDescent="0.25">
      <c r="B371" s="192"/>
      <c r="C371" s="9">
        <v>14</v>
      </c>
      <c r="D371" s="10">
        <v>1</v>
      </c>
      <c r="E371" s="9" t="s">
        <v>686</v>
      </c>
      <c r="F371" s="101" t="s">
        <v>691</v>
      </c>
      <c r="G371" s="96">
        <v>3500000</v>
      </c>
      <c r="H371" s="12">
        <f t="shared" si="19"/>
        <v>3500000</v>
      </c>
      <c r="I371" s="30"/>
      <c r="J371" s="31">
        <v>2</v>
      </c>
      <c r="K371" s="1"/>
      <c r="L371" s="1"/>
    </row>
    <row r="372" spans="1:12" ht="28.8" x14ac:dyDescent="0.25">
      <c r="B372" s="192"/>
      <c r="C372" s="9"/>
      <c r="D372" s="10"/>
      <c r="E372" s="9"/>
      <c r="F372" s="101" t="s">
        <v>439</v>
      </c>
      <c r="G372" s="96"/>
      <c r="H372" s="12">
        <f t="shared" si="19"/>
        <v>0</v>
      </c>
      <c r="I372" s="30"/>
      <c r="J372" s="31"/>
      <c r="K372" s="1"/>
      <c r="L372" s="1"/>
    </row>
    <row r="373" spans="1:12" ht="11.4" x14ac:dyDescent="0.25">
      <c r="B373" s="192"/>
      <c r="C373" s="9"/>
      <c r="D373" s="10"/>
      <c r="E373" s="9"/>
      <c r="F373" s="97" t="s">
        <v>440</v>
      </c>
      <c r="G373" s="96"/>
      <c r="H373" s="12">
        <f t="shared" si="19"/>
        <v>0</v>
      </c>
      <c r="I373" s="30"/>
      <c r="J373" s="31"/>
      <c r="K373" s="1"/>
      <c r="L373" s="1"/>
    </row>
    <row r="374" spans="1:12" ht="11.4" x14ac:dyDescent="0.25">
      <c r="B374" s="192"/>
      <c r="C374" s="9"/>
      <c r="D374" s="10"/>
      <c r="E374" s="9"/>
      <c r="F374" s="97" t="s">
        <v>441</v>
      </c>
      <c r="G374" s="96"/>
      <c r="H374" s="12">
        <f t="shared" si="19"/>
        <v>0</v>
      </c>
      <c r="I374" s="30"/>
      <c r="J374" s="31"/>
      <c r="K374" s="1"/>
      <c r="L374" s="1"/>
    </row>
    <row r="375" spans="1:12" ht="11.4" x14ac:dyDescent="0.25">
      <c r="B375" s="192"/>
      <c r="C375" s="9"/>
      <c r="D375" s="10"/>
      <c r="E375" s="9"/>
      <c r="F375" s="97" t="s">
        <v>442</v>
      </c>
      <c r="G375" s="96"/>
      <c r="H375" s="12">
        <f t="shared" si="19"/>
        <v>0</v>
      </c>
      <c r="I375" s="30"/>
      <c r="J375" s="31"/>
      <c r="K375" s="1"/>
      <c r="L375" s="1"/>
    </row>
    <row r="376" spans="1:12" ht="11.4" x14ac:dyDescent="0.25">
      <c r="B376" s="192"/>
      <c r="C376" s="9"/>
      <c r="D376" s="10"/>
      <c r="E376" s="9"/>
      <c r="F376" s="97" t="s">
        <v>443</v>
      </c>
      <c r="G376" s="96"/>
      <c r="H376" s="12">
        <f t="shared" si="19"/>
        <v>0</v>
      </c>
      <c r="I376" s="30"/>
      <c r="J376" s="31"/>
      <c r="K376" s="1"/>
      <c r="L376" s="1"/>
    </row>
    <row r="377" spans="1:12" ht="11.4" x14ac:dyDescent="0.25">
      <c r="B377" s="192"/>
      <c r="C377" s="9"/>
      <c r="D377" s="10"/>
      <c r="E377" s="9"/>
      <c r="F377" s="97" t="s">
        <v>444</v>
      </c>
      <c r="G377" s="96"/>
      <c r="H377" s="12">
        <f t="shared" si="19"/>
        <v>0</v>
      </c>
      <c r="I377" s="30"/>
      <c r="J377" s="31"/>
      <c r="K377" s="1"/>
      <c r="L377" s="1"/>
    </row>
    <row r="378" spans="1:12" ht="11.4" x14ac:dyDescent="0.25">
      <c r="B378" s="192"/>
      <c r="C378" s="9"/>
      <c r="D378" s="10"/>
      <c r="E378" s="9"/>
      <c r="F378" s="97" t="s">
        <v>445</v>
      </c>
      <c r="G378" s="96"/>
      <c r="H378" s="12">
        <f t="shared" si="19"/>
        <v>0</v>
      </c>
      <c r="I378" s="30"/>
      <c r="J378" s="31"/>
      <c r="K378" s="1"/>
      <c r="L378" s="1"/>
    </row>
    <row r="379" spans="1:12" ht="11.4" x14ac:dyDescent="0.25">
      <c r="B379" s="192"/>
      <c r="C379" s="9"/>
      <c r="D379" s="10"/>
      <c r="E379" s="9"/>
      <c r="F379" s="97" t="s">
        <v>446</v>
      </c>
      <c r="G379" s="96"/>
      <c r="H379" s="12">
        <f t="shared" si="19"/>
        <v>0</v>
      </c>
      <c r="I379" s="30"/>
      <c r="J379" s="31"/>
      <c r="K379" s="1"/>
      <c r="L379" s="1"/>
    </row>
    <row r="380" spans="1:12" ht="11.4" x14ac:dyDescent="0.25">
      <c r="B380" s="192"/>
      <c r="C380" s="9"/>
      <c r="D380" s="10"/>
      <c r="E380" s="9"/>
      <c r="F380" s="97" t="s">
        <v>447</v>
      </c>
      <c r="G380" s="96"/>
      <c r="H380" s="12">
        <f t="shared" si="19"/>
        <v>0</v>
      </c>
      <c r="I380" s="30"/>
      <c r="J380" s="31"/>
      <c r="K380" s="1"/>
      <c r="L380" s="1"/>
    </row>
    <row r="381" spans="1:12" ht="11.4" x14ac:dyDescent="0.25">
      <c r="B381" s="192"/>
      <c r="C381" s="9"/>
      <c r="D381" s="10"/>
      <c r="E381" s="9"/>
      <c r="F381" s="97" t="s">
        <v>448</v>
      </c>
      <c r="G381" s="96"/>
      <c r="H381" s="12">
        <f t="shared" si="19"/>
        <v>0</v>
      </c>
      <c r="I381" s="30"/>
      <c r="J381" s="31"/>
      <c r="K381" s="1"/>
      <c r="L381" s="1"/>
    </row>
    <row r="382" spans="1:12" ht="11.4" x14ac:dyDescent="0.25">
      <c r="B382" s="192"/>
      <c r="C382" s="9"/>
      <c r="D382" s="10"/>
      <c r="E382" s="9"/>
      <c r="F382" s="97" t="s">
        <v>449</v>
      </c>
      <c r="G382" s="96"/>
      <c r="H382" s="12">
        <f t="shared" si="19"/>
        <v>0</v>
      </c>
      <c r="I382" s="30"/>
      <c r="J382" s="31"/>
      <c r="K382" s="1"/>
      <c r="L382" s="1"/>
    </row>
    <row r="383" spans="1:12" ht="11.4" x14ac:dyDescent="0.25">
      <c r="B383" s="192"/>
      <c r="C383" s="9"/>
      <c r="D383" s="10"/>
      <c r="E383" s="9"/>
      <c r="F383" s="97" t="s">
        <v>450</v>
      </c>
      <c r="G383" s="96"/>
      <c r="H383" s="12">
        <f t="shared" si="19"/>
        <v>0</v>
      </c>
      <c r="I383" s="30"/>
      <c r="J383" s="31"/>
      <c r="K383" s="1"/>
      <c r="L383" s="1"/>
    </row>
    <row r="384" spans="1:12" ht="11.4" x14ac:dyDescent="0.25">
      <c r="B384" s="192"/>
      <c r="C384" s="9"/>
      <c r="D384" s="10"/>
      <c r="E384" s="9"/>
      <c r="F384" s="97" t="s">
        <v>451</v>
      </c>
      <c r="G384" s="96"/>
      <c r="H384" s="12">
        <f t="shared" si="19"/>
        <v>0</v>
      </c>
      <c r="I384" s="30"/>
      <c r="J384" s="31"/>
      <c r="K384" s="1"/>
      <c r="L384" s="1"/>
    </row>
    <row r="385" spans="2:12" ht="11.4" x14ac:dyDescent="0.25">
      <c r="B385" s="192"/>
      <c r="C385" s="9"/>
      <c r="D385" s="10"/>
      <c r="E385" s="9"/>
      <c r="F385" s="97" t="s">
        <v>452</v>
      </c>
      <c r="G385" s="96"/>
      <c r="H385" s="12">
        <f t="shared" si="19"/>
        <v>0</v>
      </c>
      <c r="I385" s="30"/>
      <c r="J385" s="31"/>
      <c r="K385" s="1"/>
      <c r="L385" s="1"/>
    </row>
    <row r="386" spans="2:12" ht="19.2" x14ac:dyDescent="0.25">
      <c r="B386" s="192"/>
      <c r="C386" s="9"/>
      <c r="D386" s="10"/>
      <c r="E386" s="9"/>
      <c r="F386" s="101" t="s">
        <v>453</v>
      </c>
      <c r="G386" s="96"/>
      <c r="H386" s="12">
        <f t="shared" si="19"/>
        <v>0</v>
      </c>
      <c r="I386" s="30"/>
      <c r="J386" s="31"/>
      <c r="K386" s="1"/>
      <c r="L386" s="1"/>
    </row>
    <row r="387" spans="2:12" ht="11.4" x14ac:dyDescent="0.25">
      <c r="B387" s="192"/>
      <c r="C387" s="9"/>
      <c r="D387" s="10"/>
      <c r="E387" s="9"/>
      <c r="F387" s="97" t="s">
        <v>454</v>
      </c>
      <c r="G387" s="96"/>
      <c r="H387" s="12">
        <f t="shared" si="19"/>
        <v>0</v>
      </c>
      <c r="I387" s="30"/>
      <c r="J387" s="31"/>
      <c r="K387" s="1"/>
      <c r="L387" s="1"/>
    </row>
    <row r="388" spans="2:12" ht="11.4" x14ac:dyDescent="0.25">
      <c r="B388" s="192"/>
      <c r="C388" s="9"/>
      <c r="D388" s="10"/>
      <c r="E388" s="9"/>
      <c r="F388" s="97" t="s">
        <v>455</v>
      </c>
      <c r="G388" s="96"/>
      <c r="H388" s="12">
        <f t="shared" si="19"/>
        <v>0</v>
      </c>
      <c r="I388" s="30"/>
      <c r="J388" s="31"/>
      <c r="K388" s="1"/>
      <c r="L388" s="1"/>
    </row>
    <row r="389" spans="2:12" ht="11.4" x14ac:dyDescent="0.25">
      <c r="B389" s="192"/>
      <c r="C389" s="9"/>
      <c r="D389" s="10"/>
      <c r="E389" s="9"/>
      <c r="F389" s="97" t="s">
        <v>456</v>
      </c>
      <c r="G389" s="96"/>
      <c r="H389" s="12">
        <f t="shared" si="19"/>
        <v>0</v>
      </c>
      <c r="I389" s="30"/>
      <c r="J389" s="31"/>
      <c r="K389" s="1"/>
      <c r="L389" s="1"/>
    </row>
    <row r="390" spans="2:12" ht="11.4" x14ac:dyDescent="0.25">
      <c r="B390" s="192"/>
      <c r="C390" s="9"/>
      <c r="D390" s="10"/>
      <c r="E390" s="9"/>
      <c r="F390" s="97" t="s">
        <v>457</v>
      </c>
      <c r="G390" s="96"/>
      <c r="H390" s="12">
        <f t="shared" si="19"/>
        <v>0</v>
      </c>
      <c r="I390" s="30"/>
      <c r="J390" s="31"/>
      <c r="K390" s="1"/>
      <c r="L390" s="1"/>
    </row>
    <row r="391" spans="2:12" ht="19.2" x14ac:dyDescent="0.25">
      <c r="B391" s="192"/>
      <c r="C391" s="9"/>
      <c r="D391" s="10"/>
      <c r="E391" s="9"/>
      <c r="F391" s="102" t="s">
        <v>458</v>
      </c>
      <c r="G391" s="96"/>
      <c r="H391" s="12">
        <f t="shared" si="19"/>
        <v>0</v>
      </c>
      <c r="I391" s="30"/>
      <c r="J391" s="31"/>
      <c r="K391" s="1"/>
      <c r="L391" s="1"/>
    </row>
    <row r="392" spans="2:12" ht="11.4" x14ac:dyDescent="0.25">
      <c r="B392" s="192"/>
      <c r="C392" s="9"/>
      <c r="D392" s="10"/>
      <c r="E392" s="9"/>
      <c r="F392" s="102" t="s">
        <v>459</v>
      </c>
      <c r="G392" s="96"/>
      <c r="H392" s="12">
        <f t="shared" si="19"/>
        <v>0</v>
      </c>
      <c r="I392" s="30"/>
      <c r="J392" s="31"/>
      <c r="K392" s="1"/>
      <c r="L392" s="1"/>
    </row>
    <row r="393" spans="2:12" ht="11.4" x14ac:dyDescent="0.25">
      <c r="B393" s="192"/>
      <c r="C393" s="9"/>
      <c r="D393" s="10"/>
      <c r="E393" s="9"/>
      <c r="F393" s="102" t="s">
        <v>460</v>
      </c>
      <c r="G393" s="96"/>
      <c r="H393" s="12">
        <f t="shared" si="19"/>
        <v>0</v>
      </c>
      <c r="I393" s="30"/>
      <c r="J393" s="31"/>
      <c r="K393" s="1"/>
      <c r="L393" s="1"/>
    </row>
    <row r="394" spans="2:12" ht="11.4" x14ac:dyDescent="0.25">
      <c r="B394" s="192"/>
      <c r="C394" s="9"/>
      <c r="D394" s="10"/>
      <c r="E394" s="9"/>
      <c r="F394" s="102" t="s">
        <v>461</v>
      </c>
      <c r="G394" s="96"/>
      <c r="H394" s="12">
        <f t="shared" si="19"/>
        <v>0</v>
      </c>
      <c r="I394" s="30"/>
      <c r="J394" s="31"/>
      <c r="K394" s="1"/>
      <c r="L394" s="1"/>
    </row>
    <row r="395" spans="2:12" ht="11.4" x14ac:dyDescent="0.25">
      <c r="B395" s="192"/>
      <c r="C395" s="9"/>
      <c r="D395" s="10"/>
      <c r="E395" s="9"/>
      <c r="F395" s="102" t="s">
        <v>462</v>
      </c>
      <c r="G395" s="96"/>
      <c r="H395" s="12">
        <f t="shared" si="19"/>
        <v>0</v>
      </c>
      <c r="I395" s="30"/>
      <c r="J395" s="31"/>
      <c r="K395" s="1"/>
      <c r="L395" s="1"/>
    </row>
    <row r="396" spans="2:12" ht="11.4" x14ac:dyDescent="0.25">
      <c r="B396" s="192"/>
      <c r="C396" s="9"/>
      <c r="D396" s="10"/>
      <c r="E396" s="9"/>
      <c r="F396" s="102" t="s">
        <v>463</v>
      </c>
      <c r="G396" s="96"/>
      <c r="H396" s="12">
        <f t="shared" si="19"/>
        <v>0</v>
      </c>
      <c r="I396" s="30"/>
      <c r="J396" s="31"/>
      <c r="K396" s="1"/>
      <c r="L396" s="1"/>
    </row>
    <row r="397" spans="2:12" ht="11.4" x14ac:dyDescent="0.25">
      <c r="B397" s="192"/>
      <c r="C397" s="9"/>
      <c r="D397" s="10"/>
      <c r="E397" s="9"/>
      <c r="F397" s="102" t="s">
        <v>464</v>
      </c>
      <c r="G397" s="96"/>
      <c r="H397" s="12">
        <f t="shared" si="19"/>
        <v>0</v>
      </c>
      <c r="I397" s="30"/>
      <c r="J397" s="31"/>
      <c r="K397" s="1"/>
      <c r="L397" s="1"/>
    </row>
    <row r="398" spans="2:12" ht="11.4" x14ac:dyDescent="0.25">
      <c r="B398" s="192"/>
      <c r="C398" s="9"/>
      <c r="D398" s="10"/>
      <c r="E398" s="9"/>
      <c r="F398" s="102" t="s">
        <v>465</v>
      </c>
      <c r="G398" s="96"/>
      <c r="H398" s="12">
        <f t="shared" si="19"/>
        <v>0</v>
      </c>
      <c r="I398" s="30"/>
      <c r="J398" s="31"/>
      <c r="K398" s="1"/>
      <c r="L398" s="1"/>
    </row>
    <row r="399" spans="2:12" ht="11.4" x14ac:dyDescent="0.25">
      <c r="B399" s="192"/>
      <c r="C399" s="9"/>
      <c r="D399" s="10"/>
      <c r="E399" s="9"/>
      <c r="F399" s="102" t="s">
        <v>466</v>
      </c>
      <c r="G399" s="96"/>
      <c r="H399" s="12">
        <f t="shared" si="19"/>
        <v>0</v>
      </c>
      <c r="I399" s="30"/>
      <c r="J399" s="31"/>
      <c r="K399" s="1"/>
      <c r="L399" s="1"/>
    </row>
    <row r="400" spans="2:12" ht="11.4" x14ac:dyDescent="0.25">
      <c r="B400" s="192"/>
      <c r="C400" s="9"/>
      <c r="D400" s="10"/>
      <c r="E400" s="9"/>
      <c r="F400" s="102" t="s">
        <v>467</v>
      </c>
      <c r="G400" s="96"/>
      <c r="H400" s="12">
        <f t="shared" si="19"/>
        <v>0</v>
      </c>
      <c r="I400" s="30"/>
      <c r="J400" s="31"/>
      <c r="K400" s="1"/>
      <c r="L400" s="1"/>
    </row>
    <row r="401" spans="1:15" ht="11.4" x14ac:dyDescent="0.25">
      <c r="B401" s="192"/>
      <c r="C401" s="9"/>
      <c r="D401" s="10"/>
      <c r="E401" s="9"/>
      <c r="F401" s="117"/>
      <c r="G401" s="96"/>
      <c r="H401" s="96"/>
      <c r="I401" s="30"/>
      <c r="J401" s="31"/>
      <c r="K401" s="1"/>
      <c r="L401" s="1"/>
    </row>
    <row r="402" spans="1:15" ht="13.2" x14ac:dyDescent="0.25">
      <c r="B402" s="192"/>
      <c r="C402" s="9"/>
      <c r="D402" s="10"/>
      <c r="E402" s="9"/>
      <c r="F402" s="115"/>
      <c r="G402" s="12"/>
      <c r="H402" s="12"/>
      <c r="I402" s="55"/>
      <c r="J402" s="33"/>
      <c r="K402" s="1"/>
      <c r="L402" s="1"/>
    </row>
    <row r="403" spans="1:15" ht="12" x14ac:dyDescent="0.25">
      <c r="B403" s="192"/>
      <c r="C403" s="9"/>
      <c r="D403" s="10"/>
      <c r="E403" s="9"/>
      <c r="F403" s="106" t="s">
        <v>141</v>
      </c>
      <c r="G403" s="12"/>
      <c r="H403" s="34">
        <f>+H404+H405+H406+H407+H434+H435+H436+H437+H465+H466+H467+H468+H492+H493+H494+H495+H532+H533+H534+H535</f>
        <v>34050000</v>
      </c>
      <c r="I403" s="27" t="s">
        <v>140</v>
      </c>
      <c r="J403" s="33"/>
      <c r="K403" s="1"/>
      <c r="L403" s="1"/>
    </row>
    <row r="404" spans="1:15" ht="11.4" x14ac:dyDescent="0.25">
      <c r="B404" s="192"/>
      <c r="C404" s="9"/>
      <c r="D404" s="10"/>
      <c r="E404" s="9"/>
      <c r="F404" s="107" t="s">
        <v>143</v>
      </c>
      <c r="G404" s="53"/>
      <c r="H404" s="53">
        <v>0</v>
      </c>
      <c r="I404" s="51" t="s">
        <v>142</v>
      </c>
      <c r="J404" s="52">
        <v>1</v>
      </c>
      <c r="K404" s="1"/>
      <c r="L404" s="1"/>
    </row>
    <row r="405" spans="1:15" ht="11.4" x14ac:dyDescent="0.25">
      <c r="B405" s="192"/>
      <c r="C405" s="9"/>
      <c r="D405" s="10"/>
      <c r="E405" s="9"/>
      <c r="F405" s="109" t="s">
        <v>143</v>
      </c>
      <c r="G405" s="59"/>
      <c r="H405" s="59">
        <v>8250000</v>
      </c>
      <c r="I405" s="57" t="s">
        <v>142</v>
      </c>
      <c r="J405" s="58">
        <v>2</v>
      </c>
      <c r="K405" s="1"/>
      <c r="L405" s="1"/>
    </row>
    <row r="406" spans="1:15" ht="11.4" x14ac:dyDescent="0.25">
      <c r="B406" s="192"/>
      <c r="C406" s="9"/>
      <c r="D406" s="10"/>
      <c r="E406" s="9"/>
      <c r="F406" s="111" t="s">
        <v>143</v>
      </c>
      <c r="G406" s="81"/>
      <c r="H406" s="81">
        <v>0</v>
      </c>
      <c r="I406" s="79" t="s">
        <v>142</v>
      </c>
      <c r="J406" s="80">
        <v>3</v>
      </c>
      <c r="K406" s="1"/>
      <c r="L406" s="1"/>
    </row>
    <row r="407" spans="1:15" ht="12" x14ac:dyDescent="0.25">
      <c r="B407" s="192"/>
      <c r="C407" s="9"/>
      <c r="D407" s="10"/>
      <c r="E407" s="9"/>
      <c r="F407" s="112" t="s">
        <v>143</v>
      </c>
      <c r="G407" s="93"/>
      <c r="H407" s="93">
        <v>0</v>
      </c>
      <c r="I407" s="91" t="s">
        <v>142</v>
      </c>
      <c r="J407" s="92">
        <v>4</v>
      </c>
      <c r="K407" s="1"/>
      <c r="L407" s="162">
        <f>SUM(H409,H411:H414,H416:H424,H426:H432,H440:H441,H443:H446,H448:H451,H453,H455:H457,H459:H461,H463,H472:H478,H499:H505,H507:H509,H511,H517:H524,H526:H529,H513:H514,H537:H544,H490)</f>
        <v>34050000</v>
      </c>
      <c r="M407" s="162">
        <f>+H403</f>
        <v>34050000</v>
      </c>
      <c r="N407" s="162">
        <f>+L407-M407</f>
        <v>0</v>
      </c>
      <c r="O407" s="20"/>
    </row>
    <row r="408" spans="1:15" ht="12" x14ac:dyDescent="0.25">
      <c r="B408" s="192"/>
      <c r="C408" s="9"/>
      <c r="D408" s="10"/>
      <c r="E408" s="9"/>
      <c r="F408" s="178" t="s">
        <v>143</v>
      </c>
      <c r="G408" s="167"/>
      <c r="H408" s="167">
        <f>+H409+H410+H415+H425</f>
        <v>8250000</v>
      </c>
      <c r="I408" s="179"/>
      <c r="J408" s="180">
        <f>+H408-H404-H405-H406-H407</f>
        <v>0</v>
      </c>
      <c r="K408" s="1"/>
      <c r="L408" s="162"/>
      <c r="M408" s="162"/>
      <c r="N408" s="162"/>
    </row>
    <row r="409" spans="1:15" ht="12" x14ac:dyDescent="0.2">
      <c r="B409" s="192"/>
      <c r="C409" s="9"/>
      <c r="D409" s="10"/>
      <c r="E409" s="9"/>
      <c r="F409" s="103" t="s">
        <v>468</v>
      </c>
      <c r="G409" s="96"/>
      <c r="H409" s="181">
        <f t="shared" si="19"/>
        <v>0</v>
      </c>
      <c r="I409" s="30"/>
      <c r="J409" s="31"/>
      <c r="K409" s="1"/>
      <c r="L409" s="1"/>
    </row>
    <row r="410" spans="1:15" ht="19.2" x14ac:dyDescent="0.2">
      <c r="A410" s="332" t="s">
        <v>654</v>
      </c>
      <c r="B410" s="192">
        <v>20</v>
      </c>
      <c r="C410" s="9"/>
      <c r="D410" s="10"/>
      <c r="E410" s="9"/>
      <c r="F410" s="118" t="s">
        <v>469</v>
      </c>
      <c r="G410" s="119"/>
      <c r="H410" s="166">
        <f>SUM(H411:H414)</f>
        <v>8250000</v>
      </c>
      <c r="I410" s="30"/>
      <c r="J410" s="31"/>
      <c r="K410" s="1"/>
      <c r="L410" s="1"/>
    </row>
    <row r="411" spans="1:15" ht="11.4" x14ac:dyDescent="0.25">
      <c r="B411" s="192"/>
      <c r="C411" s="9">
        <v>15</v>
      </c>
      <c r="D411" s="10">
        <v>1</v>
      </c>
      <c r="E411" s="9" t="s">
        <v>712</v>
      </c>
      <c r="F411" s="97" t="s">
        <v>706</v>
      </c>
      <c r="G411" s="96">
        <v>1200000</v>
      </c>
      <c r="H411" s="12">
        <f t="shared" si="19"/>
        <v>1200000</v>
      </c>
      <c r="I411" s="30"/>
      <c r="J411" s="31">
        <v>2</v>
      </c>
      <c r="K411" s="15"/>
      <c r="L411" s="1"/>
    </row>
    <row r="412" spans="1:15" ht="19.2" x14ac:dyDescent="0.25">
      <c r="B412" s="192"/>
      <c r="C412" s="9">
        <v>16</v>
      </c>
      <c r="D412" s="10">
        <v>1</v>
      </c>
      <c r="E412" s="9" t="s">
        <v>686</v>
      </c>
      <c r="F412" s="97" t="s">
        <v>713</v>
      </c>
      <c r="G412" s="96">
        <v>7050000</v>
      </c>
      <c r="H412" s="12">
        <f t="shared" si="19"/>
        <v>7050000</v>
      </c>
      <c r="I412" s="30"/>
      <c r="J412" s="31">
        <v>2</v>
      </c>
      <c r="K412" s="15"/>
      <c r="L412" s="1"/>
    </row>
    <row r="413" spans="1:15" ht="11.4" x14ac:dyDescent="0.25">
      <c r="B413" s="192"/>
      <c r="C413" s="9"/>
      <c r="D413" s="10"/>
      <c r="E413" s="9"/>
      <c r="F413" s="97" t="s">
        <v>470</v>
      </c>
      <c r="G413" s="96"/>
      <c r="H413" s="12">
        <f t="shared" si="19"/>
        <v>0</v>
      </c>
      <c r="I413" s="30"/>
      <c r="J413" s="31"/>
      <c r="K413" s="1"/>
      <c r="L413" s="1"/>
    </row>
    <row r="414" spans="1:15" ht="11.4" x14ac:dyDescent="0.25">
      <c r="B414" s="192"/>
      <c r="C414" s="9"/>
      <c r="D414" s="10"/>
      <c r="E414" s="9"/>
      <c r="F414" s="97" t="s">
        <v>471</v>
      </c>
      <c r="G414" s="96"/>
      <c r="H414" s="12">
        <f t="shared" si="19"/>
        <v>0</v>
      </c>
      <c r="I414" s="30"/>
      <c r="J414" s="31"/>
      <c r="K414" s="1"/>
      <c r="L414" s="1"/>
    </row>
    <row r="415" spans="1:15" ht="12" x14ac:dyDescent="0.25">
      <c r="B415" s="192">
        <v>20</v>
      </c>
      <c r="C415" s="9"/>
      <c r="D415" s="10"/>
      <c r="E415" s="9"/>
      <c r="F415" s="123" t="s">
        <v>472</v>
      </c>
      <c r="G415" s="119"/>
      <c r="H415" s="167">
        <f>SUM(H416:H424)</f>
        <v>0</v>
      </c>
      <c r="I415" s="30"/>
      <c r="J415" s="31"/>
      <c r="K415" s="1"/>
      <c r="L415" s="1"/>
    </row>
    <row r="416" spans="1:15" ht="11.4" x14ac:dyDescent="0.25">
      <c r="B416" s="192"/>
      <c r="C416" s="9"/>
      <c r="D416" s="10"/>
      <c r="E416" s="9"/>
      <c r="F416" s="97" t="s">
        <v>473</v>
      </c>
      <c r="G416" s="96"/>
      <c r="H416" s="12">
        <f t="shared" si="19"/>
        <v>0</v>
      </c>
      <c r="I416" s="30"/>
      <c r="J416" s="31"/>
      <c r="K416" s="1"/>
      <c r="L416" s="1"/>
    </row>
    <row r="417" spans="2:12" ht="11.4" x14ac:dyDescent="0.25">
      <c r="B417" s="192"/>
      <c r="C417" s="9"/>
      <c r="D417" s="10"/>
      <c r="E417" s="9"/>
      <c r="F417" s="97" t="s">
        <v>474</v>
      </c>
      <c r="G417" s="96"/>
      <c r="H417" s="12">
        <f t="shared" si="19"/>
        <v>0</v>
      </c>
      <c r="I417" s="30"/>
      <c r="J417" s="31"/>
      <c r="K417" s="1"/>
      <c r="L417" s="1"/>
    </row>
    <row r="418" spans="2:12" ht="11.4" x14ac:dyDescent="0.25">
      <c r="B418" s="192"/>
      <c r="C418" s="9"/>
      <c r="D418" s="10"/>
      <c r="E418" s="9"/>
      <c r="F418" s="97" t="s">
        <v>475</v>
      </c>
      <c r="G418" s="96"/>
      <c r="H418" s="12">
        <f t="shared" si="19"/>
        <v>0</v>
      </c>
      <c r="I418" s="30"/>
      <c r="J418" s="31"/>
      <c r="K418" s="1"/>
      <c r="L418" s="1"/>
    </row>
    <row r="419" spans="2:12" ht="11.4" x14ac:dyDescent="0.25">
      <c r="B419" s="192"/>
      <c r="C419" s="9"/>
      <c r="D419" s="10"/>
      <c r="E419" s="9"/>
      <c r="F419" s="97" t="s">
        <v>476</v>
      </c>
      <c r="G419" s="96"/>
      <c r="H419" s="12">
        <f t="shared" si="19"/>
        <v>0</v>
      </c>
      <c r="I419" s="30"/>
      <c r="J419" s="31"/>
      <c r="K419" s="1"/>
      <c r="L419" s="1"/>
    </row>
    <row r="420" spans="2:12" ht="11.4" x14ac:dyDescent="0.25">
      <c r="B420" s="192"/>
      <c r="C420" s="9"/>
      <c r="D420" s="10"/>
      <c r="E420" s="9"/>
      <c r="F420" s="97" t="s">
        <v>477</v>
      </c>
      <c r="G420" s="96"/>
      <c r="H420" s="12">
        <f t="shared" si="19"/>
        <v>0</v>
      </c>
      <c r="I420" s="30"/>
      <c r="J420" s="31"/>
      <c r="K420" s="1"/>
      <c r="L420" s="1"/>
    </row>
    <row r="421" spans="2:12" ht="11.4" x14ac:dyDescent="0.25">
      <c r="B421" s="192"/>
      <c r="C421" s="9"/>
      <c r="D421" s="10"/>
      <c r="E421" s="9"/>
      <c r="F421" s="97" t="s">
        <v>478</v>
      </c>
      <c r="G421" s="96"/>
      <c r="H421" s="12">
        <f t="shared" si="19"/>
        <v>0</v>
      </c>
      <c r="I421" s="30"/>
      <c r="J421" s="31"/>
      <c r="K421" s="1"/>
      <c r="L421" s="1"/>
    </row>
    <row r="422" spans="2:12" ht="11.4" x14ac:dyDescent="0.25">
      <c r="B422" s="192"/>
      <c r="C422" s="9"/>
      <c r="D422" s="10"/>
      <c r="E422" s="9"/>
      <c r="F422" s="97" t="s">
        <v>479</v>
      </c>
      <c r="G422" s="96"/>
      <c r="H422" s="12">
        <f t="shared" si="19"/>
        <v>0</v>
      </c>
      <c r="I422" s="30"/>
      <c r="J422" s="31"/>
      <c r="K422" s="1"/>
      <c r="L422" s="1"/>
    </row>
    <row r="423" spans="2:12" ht="11.4" x14ac:dyDescent="0.25">
      <c r="B423" s="192"/>
      <c r="C423" s="9"/>
      <c r="D423" s="10"/>
      <c r="E423" s="9"/>
      <c r="F423" s="97" t="s">
        <v>480</v>
      </c>
      <c r="G423" s="96"/>
      <c r="H423" s="12">
        <f t="shared" si="19"/>
        <v>0</v>
      </c>
      <c r="I423" s="30"/>
      <c r="J423" s="31"/>
      <c r="K423" s="1"/>
      <c r="L423" s="1"/>
    </row>
    <row r="424" spans="2:12" ht="11.4" x14ac:dyDescent="0.25">
      <c r="B424" s="192"/>
      <c r="C424" s="9"/>
      <c r="D424" s="10"/>
      <c r="E424" s="9"/>
      <c r="F424" s="97" t="s">
        <v>481</v>
      </c>
      <c r="G424" s="96"/>
      <c r="H424" s="12">
        <f t="shared" si="19"/>
        <v>0</v>
      </c>
      <c r="I424" s="30"/>
      <c r="J424" s="31"/>
      <c r="K424" s="1"/>
      <c r="L424" s="1"/>
    </row>
    <row r="425" spans="2:12" ht="12" x14ac:dyDescent="0.25">
      <c r="B425" s="192">
        <v>20</v>
      </c>
      <c r="C425" s="9"/>
      <c r="D425" s="10"/>
      <c r="E425" s="9"/>
      <c r="F425" s="123" t="s">
        <v>482</v>
      </c>
      <c r="G425" s="119"/>
      <c r="H425" s="167">
        <f>SUM(H426:H432)</f>
        <v>0</v>
      </c>
      <c r="I425" s="30"/>
      <c r="J425" s="31"/>
      <c r="K425" s="1"/>
      <c r="L425" s="1"/>
    </row>
    <row r="426" spans="2:12" ht="11.4" x14ac:dyDescent="0.25">
      <c r="B426" s="192"/>
      <c r="C426" s="9"/>
      <c r="D426" s="10"/>
      <c r="E426" s="9"/>
      <c r="F426" s="97" t="s">
        <v>483</v>
      </c>
      <c r="G426" s="96"/>
      <c r="H426" s="12">
        <f t="shared" si="19"/>
        <v>0</v>
      </c>
      <c r="I426" s="30"/>
      <c r="J426" s="31"/>
      <c r="K426" s="1"/>
      <c r="L426" s="1"/>
    </row>
    <row r="427" spans="2:12" ht="11.4" x14ac:dyDescent="0.25">
      <c r="B427" s="192"/>
      <c r="C427" s="9"/>
      <c r="D427" s="10"/>
      <c r="E427" s="9"/>
      <c r="F427" s="97" t="s">
        <v>484</v>
      </c>
      <c r="G427" s="96"/>
      <c r="H427" s="12">
        <f t="shared" si="19"/>
        <v>0</v>
      </c>
      <c r="I427" s="30"/>
      <c r="J427" s="31"/>
      <c r="K427" s="1"/>
      <c r="L427" s="1"/>
    </row>
    <row r="428" spans="2:12" ht="11.4" x14ac:dyDescent="0.25">
      <c r="B428" s="192"/>
      <c r="C428" s="9"/>
      <c r="D428" s="10"/>
      <c r="E428" s="9"/>
      <c r="F428" s="97" t="s">
        <v>485</v>
      </c>
      <c r="G428" s="96"/>
      <c r="H428" s="12">
        <f t="shared" si="19"/>
        <v>0</v>
      </c>
      <c r="I428" s="30"/>
      <c r="J428" s="31"/>
      <c r="K428" s="1"/>
      <c r="L428" s="1"/>
    </row>
    <row r="429" spans="2:12" ht="11.4" x14ac:dyDescent="0.25">
      <c r="B429" s="192"/>
      <c r="C429" s="9"/>
      <c r="D429" s="10"/>
      <c r="E429" s="9"/>
      <c r="F429" s="97" t="s">
        <v>486</v>
      </c>
      <c r="G429" s="96"/>
      <c r="H429" s="12">
        <f t="shared" si="19"/>
        <v>0</v>
      </c>
      <c r="I429" s="30"/>
      <c r="J429" s="31"/>
      <c r="K429" s="1"/>
      <c r="L429" s="1"/>
    </row>
    <row r="430" spans="2:12" ht="11.4" x14ac:dyDescent="0.25">
      <c r="B430" s="192"/>
      <c r="C430" s="9"/>
      <c r="D430" s="10"/>
      <c r="E430" s="9"/>
      <c r="F430" s="97" t="s">
        <v>487</v>
      </c>
      <c r="G430" s="96"/>
      <c r="H430" s="12">
        <f t="shared" si="19"/>
        <v>0</v>
      </c>
      <c r="I430" s="30"/>
      <c r="J430" s="31"/>
      <c r="K430" s="1"/>
      <c r="L430" s="1"/>
    </row>
    <row r="431" spans="2:12" ht="11.4" x14ac:dyDescent="0.25">
      <c r="B431" s="192"/>
      <c r="C431" s="9"/>
      <c r="D431" s="10"/>
      <c r="E431" s="9"/>
      <c r="F431" s="97" t="s">
        <v>488</v>
      </c>
      <c r="G431" s="96"/>
      <c r="H431" s="12">
        <f t="shared" si="19"/>
        <v>0</v>
      </c>
      <c r="I431" s="30"/>
      <c r="J431" s="31"/>
      <c r="K431" s="1"/>
      <c r="L431" s="1"/>
    </row>
    <row r="432" spans="2:12" ht="11.4" x14ac:dyDescent="0.25">
      <c r="B432" s="192"/>
      <c r="C432" s="9"/>
      <c r="D432" s="10"/>
      <c r="E432" s="9"/>
      <c r="F432" s="97" t="s">
        <v>489</v>
      </c>
      <c r="G432" s="96"/>
      <c r="H432" s="12">
        <f t="shared" si="19"/>
        <v>0</v>
      </c>
      <c r="I432" s="30"/>
      <c r="J432" s="31"/>
      <c r="K432" s="1"/>
      <c r="L432" s="1"/>
    </row>
    <row r="433" spans="2:12" ht="13.2" x14ac:dyDescent="0.25">
      <c r="B433" s="192"/>
      <c r="C433" s="9"/>
      <c r="D433" s="10"/>
      <c r="E433" s="9"/>
      <c r="F433" s="115"/>
      <c r="G433" s="12"/>
      <c r="H433" s="12"/>
      <c r="I433" s="55"/>
      <c r="J433" s="33"/>
      <c r="K433" s="1"/>
      <c r="L433" s="1"/>
    </row>
    <row r="434" spans="2:12" ht="20.399999999999999" x14ac:dyDescent="0.25">
      <c r="B434" s="192"/>
      <c r="C434" s="9"/>
      <c r="D434" s="10"/>
      <c r="E434" s="9"/>
      <c r="F434" s="107" t="s">
        <v>145</v>
      </c>
      <c r="G434" s="53"/>
      <c r="H434" s="53">
        <v>1980000</v>
      </c>
      <c r="I434" s="51" t="s">
        <v>144</v>
      </c>
      <c r="J434" s="52">
        <v>1</v>
      </c>
      <c r="K434" s="1"/>
      <c r="L434" s="1"/>
    </row>
    <row r="435" spans="2:12" ht="20.399999999999999" x14ac:dyDescent="0.25">
      <c r="B435" s="192"/>
      <c r="C435" s="9"/>
      <c r="D435" s="10"/>
      <c r="E435" s="9"/>
      <c r="F435" s="109" t="s">
        <v>145</v>
      </c>
      <c r="G435" s="59"/>
      <c r="H435" s="59">
        <v>0</v>
      </c>
      <c r="I435" s="57" t="s">
        <v>144</v>
      </c>
      <c r="J435" s="58">
        <v>2</v>
      </c>
      <c r="K435" s="1"/>
      <c r="L435" s="1"/>
    </row>
    <row r="436" spans="2:12" ht="20.399999999999999" x14ac:dyDescent="0.25">
      <c r="B436" s="192"/>
      <c r="C436" s="9"/>
      <c r="D436" s="10"/>
      <c r="E436" s="9"/>
      <c r="F436" s="111" t="s">
        <v>145</v>
      </c>
      <c r="G436" s="81"/>
      <c r="H436" s="81">
        <v>0</v>
      </c>
      <c r="I436" s="79" t="s">
        <v>144</v>
      </c>
      <c r="J436" s="80">
        <v>3</v>
      </c>
      <c r="K436" s="1"/>
      <c r="L436" s="1"/>
    </row>
    <row r="437" spans="2:12" ht="20.399999999999999" x14ac:dyDescent="0.25">
      <c r="B437" s="192"/>
      <c r="C437" s="9"/>
      <c r="D437" s="10"/>
      <c r="E437" s="9"/>
      <c r="F437" s="112" t="s">
        <v>145</v>
      </c>
      <c r="G437" s="93"/>
      <c r="H437" s="93">
        <v>0</v>
      </c>
      <c r="I437" s="91" t="s">
        <v>144</v>
      </c>
      <c r="J437" s="92">
        <v>4</v>
      </c>
      <c r="K437" s="1"/>
      <c r="L437" s="1"/>
    </row>
    <row r="438" spans="2:12" ht="20.399999999999999" x14ac:dyDescent="0.25">
      <c r="B438" s="192"/>
      <c r="C438" s="9"/>
      <c r="D438" s="10"/>
      <c r="E438" s="9"/>
      <c r="F438" s="178" t="s">
        <v>145</v>
      </c>
      <c r="G438" s="167"/>
      <c r="H438" s="167">
        <f>+H439+H442+H447+H452+H454+H458+H462</f>
        <v>1980000</v>
      </c>
      <c r="I438" s="179"/>
      <c r="J438" s="180">
        <f>+H438-H437-H436-H435-H434</f>
        <v>0</v>
      </c>
      <c r="K438" s="1"/>
      <c r="L438" s="1"/>
    </row>
    <row r="439" spans="2:12" ht="12" x14ac:dyDescent="0.25">
      <c r="B439" s="192">
        <v>26</v>
      </c>
      <c r="C439" s="9"/>
      <c r="D439" s="10"/>
      <c r="E439" s="9"/>
      <c r="F439" s="123" t="s">
        <v>490</v>
      </c>
      <c r="G439" s="119"/>
      <c r="H439" s="167">
        <f>SUM(H440:H441)</f>
        <v>0</v>
      </c>
      <c r="I439" s="30"/>
      <c r="J439" s="31"/>
      <c r="K439" s="1"/>
      <c r="L439" s="1"/>
    </row>
    <row r="440" spans="2:12" ht="19.2" x14ac:dyDescent="0.25">
      <c r="B440" s="192"/>
      <c r="C440" s="9"/>
      <c r="D440" s="10"/>
      <c r="E440" s="9"/>
      <c r="F440" s="97" t="s">
        <v>491</v>
      </c>
      <c r="G440" s="96"/>
      <c r="H440" s="12">
        <f t="shared" si="19"/>
        <v>0</v>
      </c>
      <c r="I440" s="30"/>
      <c r="J440" s="31"/>
      <c r="K440" s="1"/>
      <c r="L440" s="1"/>
    </row>
    <row r="441" spans="2:12" ht="11.4" x14ac:dyDescent="0.25">
      <c r="B441" s="192"/>
      <c r="C441" s="9"/>
      <c r="D441" s="10"/>
      <c r="E441" s="9"/>
      <c r="F441" s="97" t="s">
        <v>492</v>
      </c>
      <c r="G441" s="96"/>
      <c r="H441" s="12">
        <f t="shared" si="19"/>
        <v>0</v>
      </c>
      <c r="I441" s="30"/>
      <c r="J441" s="31"/>
      <c r="K441" s="1"/>
      <c r="L441" s="1"/>
    </row>
    <row r="442" spans="2:12" ht="12" x14ac:dyDescent="0.25">
      <c r="B442" s="192">
        <v>26</v>
      </c>
      <c r="C442" s="9"/>
      <c r="D442" s="10"/>
      <c r="E442" s="9"/>
      <c r="F442" s="123" t="s">
        <v>493</v>
      </c>
      <c r="G442" s="119"/>
      <c r="H442" s="167">
        <f>SUM(H443:H446)</f>
        <v>0</v>
      </c>
      <c r="I442" s="30"/>
      <c r="J442" s="31"/>
      <c r="K442" s="1"/>
      <c r="L442" s="1"/>
    </row>
    <row r="443" spans="2:12" ht="11.4" x14ac:dyDescent="0.25">
      <c r="B443" s="192"/>
      <c r="C443" s="9"/>
      <c r="D443" s="10"/>
      <c r="E443" s="9"/>
      <c r="F443" s="97" t="s">
        <v>494</v>
      </c>
      <c r="G443" s="96"/>
      <c r="H443" s="12">
        <f t="shared" si="19"/>
        <v>0</v>
      </c>
      <c r="I443" s="30"/>
      <c r="J443" s="31"/>
      <c r="K443" s="1"/>
      <c r="L443" s="1"/>
    </row>
    <row r="444" spans="2:12" ht="11.4" x14ac:dyDescent="0.25">
      <c r="B444" s="192"/>
      <c r="C444" s="9"/>
      <c r="D444" s="10"/>
      <c r="E444" s="9"/>
      <c r="F444" s="97" t="s">
        <v>495</v>
      </c>
      <c r="G444" s="96"/>
      <c r="H444" s="12">
        <f t="shared" si="19"/>
        <v>0</v>
      </c>
      <c r="I444" s="30"/>
      <c r="J444" s="31"/>
      <c r="K444" s="1"/>
      <c r="L444" s="1"/>
    </row>
    <row r="445" spans="2:12" ht="11.4" x14ac:dyDescent="0.25">
      <c r="B445" s="192"/>
      <c r="C445" s="9"/>
      <c r="D445" s="10"/>
      <c r="E445" s="9"/>
      <c r="F445" s="97" t="s">
        <v>496</v>
      </c>
      <c r="G445" s="96"/>
      <c r="H445" s="12">
        <f t="shared" si="19"/>
        <v>0</v>
      </c>
      <c r="I445" s="30"/>
      <c r="J445" s="31"/>
      <c r="K445" s="1"/>
      <c r="L445" s="1"/>
    </row>
    <row r="446" spans="2:12" ht="11.4" x14ac:dyDescent="0.25">
      <c r="B446" s="192"/>
      <c r="C446" s="9"/>
      <c r="D446" s="10"/>
      <c r="E446" s="9"/>
      <c r="F446" s="97" t="s">
        <v>497</v>
      </c>
      <c r="G446" s="96"/>
      <c r="H446" s="12">
        <f t="shared" si="19"/>
        <v>0</v>
      </c>
      <c r="I446" s="30"/>
      <c r="J446" s="31"/>
      <c r="K446" s="1"/>
      <c r="L446" s="1"/>
    </row>
    <row r="447" spans="2:12" ht="12" x14ac:dyDescent="0.25">
      <c r="B447" s="192">
        <v>26</v>
      </c>
      <c r="C447" s="9"/>
      <c r="D447" s="10"/>
      <c r="E447" s="9"/>
      <c r="F447" s="123" t="s">
        <v>498</v>
      </c>
      <c r="G447" s="119"/>
      <c r="H447" s="167">
        <f>SUM(H448:H451)</f>
        <v>1980000</v>
      </c>
      <c r="I447" s="30"/>
      <c r="J447" s="31"/>
      <c r="K447" s="1"/>
      <c r="L447" s="1"/>
    </row>
    <row r="448" spans="2:12" ht="19.2" x14ac:dyDescent="0.25">
      <c r="B448" s="192"/>
      <c r="C448" s="9">
        <v>17</v>
      </c>
      <c r="D448" s="10">
        <v>1</v>
      </c>
      <c r="E448" s="9" t="s">
        <v>686</v>
      </c>
      <c r="F448" s="97" t="s">
        <v>704</v>
      </c>
      <c r="G448" s="96">
        <v>1980000</v>
      </c>
      <c r="H448" s="12">
        <f t="shared" si="19"/>
        <v>1980000</v>
      </c>
      <c r="I448" s="30"/>
      <c r="J448" s="31">
        <v>1</v>
      </c>
      <c r="K448" s="1"/>
      <c r="L448" s="1"/>
    </row>
    <row r="449" spans="2:12" ht="11.4" x14ac:dyDescent="0.25">
      <c r="B449" s="192"/>
      <c r="C449" s="9"/>
      <c r="D449" s="10"/>
      <c r="E449" s="9"/>
      <c r="F449" s="97" t="s">
        <v>499</v>
      </c>
      <c r="G449" s="96"/>
      <c r="H449" s="12">
        <f t="shared" si="19"/>
        <v>0</v>
      </c>
      <c r="I449" s="30"/>
      <c r="J449" s="31"/>
      <c r="K449" s="1"/>
      <c r="L449" s="1"/>
    </row>
    <row r="450" spans="2:12" ht="11.4" x14ac:dyDescent="0.25">
      <c r="B450" s="192"/>
      <c r="C450" s="9"/>
      <c r="D450" s="10"/>
      <c r="E450" s="9"/>
      <c r="F450" s="97" t="s">
        <v>500</v>
      </c>
      <c r="G450" s="96"/>
      <c r="H450" s="12">
        <f t="shared" si="19"/>
        <v>0</v>
      </c>
      <c r="I450" s="30"/>
      <c r="J450" s="31"/>
      <c r="K450" s="1"/>
      <c r="L450" s="1"/>
    </row>
    <row r="451" spans="2:12" ht="11.4" x14ac:dyDescent="0.25">
      <c r="B451" s="192"/>
      <c r="C451" s="9"/>
      <c r="D451" s="10"/>
      <c r="E451" s="9"/>
      <c r="F451" s="97" t="s">
        <v>501</v>
      </c>
      <c r="G451" s="96"/>
      <c r="H451" s="12">
        <f t="shared" si="19"/>
        <v>0</v>
      </c>
      <c r="I451" s="30"/>
      <c r="J451" s="31"/>
      <c r="K451" s="1"/>
      <c r="L451" s="1"/>
    </row>
    <row r="452" spans="2:12" ht="19.2" x14ac:dyDescent="0.25">
      <c r="B452" s="192">
        <v>26</v>
      </c>
      <c r="C452" s="9"/>
      <c r="D452" s="10"/>
      <c r="E452" s="9"/>
      <c r="F452" s="123" t="s">
        <v>502</v>
      </c>
      <c r="G452" s="119"/>
      <c r="H452" s="167">
        <f>+H453</f>
        <v>0</v>
      </c>
      <c r="I452" s="30"/>
      <c r="J452" s="31"/>
      <c r="K452" s="1"/>
      <c r="L452" s="1"/>
    </row>
    <row r="453" spans="2:12" ht="19.2" x14ac:dyDescent="0.25">
      <c r="B453" s="192"/>
      <c r="C453" s="9"/>
      <c r="D453" s="10"/>
      <c r="E453" s="9"/>
      <c r="F453" s="97" t="s">
        <v>503</v>
      </c>
      <c r="G453" s="96"/>
      <c r="H453" s="12">
        <f t="shared" si="19"/>
        <v>0</v>
      </c>
      <c r="I453" s="30"/>
      <c r="J453" s="31"/>
      <c r="K453" s="1"/>
      <c r="L453" s="1"/>
    </row>
    <row r="454" spans="2:12" ht="12" x14ac:dyDescent="0.25">
      <c r="B454" s="192">
        <v>18</v>
      </c>
      <c r="C454" s="9"/>
      <c r="D454" s="10"/>
      <c r="E454" s="9"/>
      <c r="F454" s="123" t="s">
        <v>504</v>
      </c>
      <c r="G454" s="119"/>
      <c r="H454" s="167">
        <f>SUM(H455:H457)</f>
        <v>0</v>
      </c>
      <c r="I454" s="30"/>
      <c r="J454" s="31"/>
      <c r="K454" s="1"/>
      <c r="L454" s="1"/>
    </row>
    <row r="455" spans="2:12" ht="11.4" x14ac:dyDescent="0.25">
      <c r="B455" s="192"/>
      <c r="C455" s="9"/>
      <c r="D455" s="10"/>
      <c r="E455" s="9"/>
      <c r="F455" s="97" t="s">
        <v>505</v>
      </c>
      <c r="G455" s="96"/>
      <c r="H455" s="12">
        <f t="shared" si="19"/>
        <v>0</v>
      </c>
      <c r="I455" s="30"/>
      <c r="J455" s="31"/>
      <c r="K455" s="1"/>
      <c r="L455" s="1"/>
    </row>
    <row r="456" spans="2:12" ht="11.4" x14ac:dyDescent="0.25">
      <c r="B456" s="192"/>
      <c r="C456" s="9"/>
      <c r="D456" s="10"/>
      <c r="E456" s="9"/>
      <c r="F456" s="97" t="s">
        <v>506</v>
      </c>
      <c r="G456" s="96"/>
      <c r="H456" s="12">
        <f t="shared" si="19"/>
        <v>0</v>
      </c>
      <c r="I456" s="30"/>
      <c r="J456" s="31"/>
      <c r="K456" s="1"/>
      <c r="L456" s="1"/>
    </row>
    <row r="457" spans="2:12" ht="11.4" x14ac:dyDescent="0.25">
      <c r="B457" s="192"/>
      <c r="C457" s="9"/>
      <c r="D457" s="10"/>
      <c r="E457" s="9"/>
      <c r="F457" s="97" t="s">
        <v>507</v>
      </c>
      <c r="G457" s="96"/>
      <c r="H457" s="12">
        <f t="shared" si="19"/>
        <v>0</v>
      </c>
      <c r="I457" s="30"/>
      <c r="J457" s="31"/>
      <c r="K457" s="1"/>
      <c r="L457" s="1"/>
    </row>
    <row r="458" spans="2:12" ht="12" x14ac:dyDescent="0.25">
      <c r="B458" s="192">
        <v>10</v>
      </c>
      <c r="C458" s="9"/>
      <c r="D458" s="10"/>
      <c r="E458" s="9"/>
      <c r="F458" s="123" t="s">
        <v>508</v>
      </c>
      <c r="G458" s="119"/>
      <c r="H458" s="167">
        <f>SUM(H459:H461)</f>
        <v>0</v>
      </c>
      <c r="I458" s="30"/>
      <c r="J458" s="31"/>
      <c r="K458" s="1"/>
      <c r="L458" s="1"/>
    </row>
    <row r="459" spans="2:12" ht="11.4" x14ac:dyDescent="0.25">
      <c r="B459" s="192"/>
      <c r="C459" s="9"/>
      <c r="D459" s="10"/>
      <c r="E459" s="9"/>
      <c r="F459" s="97" t="s">
        <v>509</v>
      </c>
      <c r="G459" s="96"/>
      <c r="H459" s="12">
        <f t="shared" si="19"/>
        <v>0</v>
      </c>
      <c r="I459" s="30"/>
      <c r="J459" s="31"/>
      <c r="K459" s="1"/>
      <c r="L459" s="1"/>
    </row>
    <row r="460" spans="2:12" ht="11.4" x14ac:dyDescent="0.25">
      <c r="B460" s="192"/>
      <c r="C460" s="9"/>
      <c r="D460" s="10"/>
      <c r="E460" s="9"/>
      <c r="F460" s="97" t="s">
        <v>510</v>
      </c>
      <c r="G460" s="96"/>
      <c r="H460" s="12">
        <f t="shared" si="19"/>
        <v>0</v>
      </c>
      <c r="I460" s="30"/>
      <c r="J460" s="31"/>
      <c r="K460" s="1"/>
      <c r="L460" s="1"/>
    </row>
    <row r="461" spans="2:12" ht="11.4" x14ac:dyDescent="0.25">
      <c r="B461" s="192"/>
      <c r="C461" s="9"/>
      <c r="D461" s="10"/>
      <c r="E461" s="9"/>
      <c r="F461" s="97" t="s">
        <v>511</v>
      </c>
      <c r="G461" s="96"/>
      <c r="H461" s="12">
        <f t="shared" si="19"/>
        <v>0</v>
      </c>
      <c r="I461" s="30"/>
      <c r="J461" s="31"/>
      <c r="K461" s="1"/>
      <c r="L461" s="1"/>
    </row>
    <row r="462" spans="2:12" ht="12" x14ac:dyDescent="0.25">
      <c r="B462" s="192">
        <v>9</v>
      </c>
      <c r="C462" s="9"/>
      <c r="D462" s="10"/>
      <c r="E462" s="9"/>
      <c r="F462" s="123" t="s">
        <v>512</v>
      </c>
      <c r="G462" s="119"/>
      <c r="H462" s="167">
        <f>SUM(H463:H464)</f>
        <v>0</v>
      </c>
      <c r="I462" s="30"/>
      <c r="J462" s="31"/>
      <c r="K462" s="1"/>
      <c r="L462" s="1"/>
    </row>
    <row r="463" spans="2:12" ht="19.2" x14ac:dyDescent="0.25">
      <c r="B463" s="192"/>
      <c r="C463" s="9"/>
      <c r="D463" s="10"/>
      <c r="E463" s="9"/>
      <c r="F463" s="97" t="s">
        <v>513</v>
      </c>
      <c r="G463" s="96"/>
      <c r="H463" s="12">
        <f t="shared" si="19"/>
        <v>0</v>
      </c>
      <c r="I463" s="30"/>
      <c r="J463" s="31"/>
      <c r="K463" s="1"/>
      <c r="L463" s="1"/>
    </row>
    <row r="464" spans="2:12" ht="13.2" x14ac:dyDescent="0.25">
      <c r="B464" s="192"/>
      <c r="C464" s="9"/>
      <c r="D464" s="10"/>
      <c r="E464" s="9"/>
      <c r="F464" s="115"/>
      <c r="G464" s="12"/>
      <c r="H464" s="12"/>
      <c r="I464" s="55"/>
      <c r="J464" s="33"/>
      <c r="K464" s="1"/>
      <c r="L464" s="1"/>
    </row>
    <row r="465" spans="1:12" ht="20.399999999999999" x14ac:dyDescent="0.25">
      <c r="B465" s="192"/>
      <c r="C465" s="9"/>
      <c r="D465" s="10"/>
      <c r="E465" s="9"/>
      <c r="F465" s="107" t="s">
        <v>147</v>
      </c>
      <c r="G465" s="53"/>
      <c r="H465" s="53">
        <v>20000</v>
      </c>
      <c r="I465" s="51" t="s">
        <v>146</v>
      </c>
      <c r="J465" s="52">
        <v>1</v>
      </c>
      <c r="K465" s="1"/>
      <c r="L465" s="1"/>
    </row>
    <row r="466" spans="1:12" ht="20.399999999999999" x14ac:dyDescent="0.25">
      <c r="B466" s="192"/>
      <c r="C466" s="9"/>
      <c r="D466" s="10"/>
      <c r="E466" s="9"/>
      <c r="F466" s="109" t="s">
        <v>147</v>
      </c>
      <c r="G466" s="59"/>
      <c r="H466" s="59">
        <v>10300000</v>
      </c>
      <c r="I466" s="57" t="s">
        <v>146</v>
      </c>
      <c r="J466" s="58">
        <v>2</v>
      </c>
      <c r="K466" s="1"/>
      <c r="L466" s="1"/>
    </row>
    <row r="467" spans="1:12" ht="20.399999999999999" x14ac:dyDescent="0.25">
      <c r="B467" s="192"/>
      <c r="C467" s="9"/>
      <c r="D467" s="10"/>
      <c r="E467" s="9"/>
      <c r="F467" s="111" t="s">
        <v>147</v>
      </c>
      <c r="G467" s="81"/>
      <c r="H467" s="81">
        <v>0</v>
      </c>
      <c r="I467" s="79" t="s">
        <v>146</v>
      </c>
      <c r="J467" s="80">
        <v>3</v>
      </c>
      <c r="K467" s="1"/>
      <c r="L467" s="1"/>
    </row>
    <row r="468" spans="1:12" ht="20.399999999999999" x14ac:dyDescent="0.25">
      <c r="B468" s="192"/>
      <c r="C468" s="9"/>
      <c r="D468" s="10"/>
      <c r="E468" s="9"/>
      <c r="F468" s="112" t="s">
        <v>147</v>
      </c>
      <c r="G468" s="93"/>
      <c r="H468" s="93">
        <v>0</v>
      </c>
      <c r="I468" s="91" t="s">
        <v>146</v>
      </c>
      <c r="J468" s="92">
        <v>4</v>
      </c>
      <c r="K468" s="1"/>
      <c r="L468" s="1"/>
    </row>
    <row r="469" spans="1:12" ht="20.399999999999999" x14ac:dyDescent="0.25">
      <c r="B469" s="192"/>
      <c r="C469" s="9"/>
      <c r="D469" s="10"/>
      <c r="E469" s="9"/>
      <c r="F469" s="178" t="s">
        <v>147</v>
      </c>
      <c r="G469" s="167"/>
      <c r="H469" s="167">
        <f>+H470+H488</f>
        <v>10320000</v>
      </c>
      <c r="I469" s="179"/>
      <c r="J469" s="180">
        <f>+H469-H466-H468-H465</f>
        <v>0</v>
      </c>
      <c r="K469" s="1"/>
      <c r="L469" s="1"/>
    </row>
    <row r="470" spans="1:12" ht="19.2" x14ac:dyDescent="0.2">
      <c r="A470" s="340" t="s">
        <v>655</v>
      </c>
      <c r="B470" s="192"/>
      <c r="C470" s="9"/>
      <c r="D470" s="10"/>
      <c r="E470" s="9"/>
      <c r="F470" s="123" t="s">
        <v>514</v>
      </c>
      <c r="G470" s="119"/>
      <c r="H470" s="166">
        <f>SUM(H472:H478)</f>
        <v>5820000</v>
      </c>
      <c r="I470" s="30"/>
      <c r="J470" s="31"/>
      <c r="K470" s="1"/>
      <c r="L470" s="1"/>
    </row>
    <row r="471" spans="1:12" ht="19.2" hidden="1" x14ac:dyDescent="0.25">
      <c r="B471" s="192"/>
      <c r="C471" s="9"/>
      <c r="D471" s="10"/>
      <c r="E471" s="9"/>
      <c r="F471" s="97" t="s">
        <v>515</v>
      </c>
      <c r="G471" s="96"/>
      <c r="H471" s="12">
        <f t="shared" si="19"/>
        <v>0</v>
      </c>
      <c r="I471" s="30"/>
      <c r="J471" s="31"/>
      <c r="K471" s="1"/>
      <c r="L471" s="1"/>
    </row>
    <row r="472" spans="1:12" ht="11.4" x14ac:dyDescent="0.25">
      <c r="B472" s="192">
        <v>18</v>
      </c>
      <c r="C472" s="9">
        <v>18</v>
      </c>
      <c r="D472" s="10">
        <v>1</v>
      </c>
      <c r="E472" s="9" t="s">
        <v>701</v>
      </c>
      <c r="F472" s="97" t="s">
        <v>702</v>
      </c>
      <c r="G472" s="96">
        <v>20000</v>
      </c>
      <c r="H472" s="12">
        <f t="shared" si="19"/>
        <v>20000</v>
      </c>
      <c r="I472" s="30"/>
      <c r="J472" s="31">
        <v>1</v>
      </c>
      <c r="K472" s="1"/>
      <c r="L472" s="1"/>
    </row>
    <row r="473" spans="1:12" ht="19.2" hidden="1" x14ac:dyDescent="0.25">
      <c r="B473" s="192"/>
      <c r="C473" s="9"/>
      <c r="D473" s="10"/>
      <c r="E473" s="9"/>
      <c r="F473" s="98" t="s">
        <v>516</v>
      </c>
      <c r="G473" s="96"/>
      <c r="H473" s="12">
        <f t="shared" si="19"/>
        <v>0</v>
      </c>
      <c r="I473" s="30"/>
      <c r="J473" s="31"/>
      <c r="K473" s="1"/>
      <c r="L473" s="1"/>
    </row>
    <row r="474" spans="1:12" ht="19.2" hidden="1" x14ac:dyDescent="0.25">
      <c r="B474" s="192"/>
      <c r="C474" s="9"/>
      <c r="D474" s="10"/>
      <c r="E474" s="9"/>
      <c r="F474" s="98" t="s">
        <v>517</v>
      </c>
      <c r="G474" s="96"/>
      <c r="H474" s="12">
        <f t="shared" si="19"/>
        <v>0</v>
      </c>
      <c r="I474" s="30"/>
      <c r="J474" s="31"/>
      <c r="K474" s="1"/>
      <c r="L474" s="1"/>
    </row>
    <row r="475" spans="1:12" ht="19.2" hidden="1" x14ac:dyDescent="0.25">
      <c r="B475" s="192"/>
      <c r="C475" s="9"/>
      <c r="D475" s="10"/>
      <c r="E475" s="9"/>
      <c r="F475" s="97" t="s">
        <v>517</v>
      </c>
      <c r="G475" s="96"/>
      <c r="H475" s="12">
        <f t="shared" si="19"/>
        <v>0</v>
      </c>
      <c r="I475" s="30"/>
      <c r="J475" s="31"/>
      <c r="K475" s="1"/>
      <c r="L475" s="1"/>
    </row>
    <row r="476" spans="1:12" ht="11.4" hidden="1" x14ac:dyDescent="0.25">
      <c r="B476" s="192"/>
      <c r="C476" s="9"/>
      <c r="D476" s="10"/>
      <c r="E476" s="9"/>
      <c r="F476" s="97" t="s">
        <v>518</v>
      </c>
      <c r="G476" s="96"/>
      <c r="H476" s="12">
        <f t="shared" si="19"/>
        <v>0</v>
      </c>
      <c r="I476" s="30"/>
      <c r="J476" s="31"/>
      <c r="K476" s="1"/>
      <c r="L476" s="1"/>
    </row>
    <row r="477" spans="1:12" ht="19.2" hidden="1" x14ac:dyDescent="0.25">
      <c r="B477" s="192"/>
      <c r="C477" s="9"/>
      <c r="D477" s="10"/>
      <c r="E477" s="9"/>
      <c r="F477" s="97" t="s">
        <v>519</v>
      </c>
      <c r="G477" s="96"/>
      <c r="H477" s="12">
        <f t="shared" si="19"/>
        <v>0</v>
      </c>
      <c r="I477" s="30"/>
      <c r="J477" s="31"/>
      <c r="K477" s="1"/>
      <c r="L477" s="1"/>
    </row>
    <row r="478" spans="1:12" ht="11.4" x14ac:dyDescent="0.25">
      <c r="B478" s="192">
        <v>14</v>
      </c>
      <c r="C478" s="9">
        <v>19</v>
      </c>
      <c r="D478" s="10">
        <v>1</v>
      </c>
      <c r="E478" s="9" t="s">
        <v>701</v>
      </c>
      <c r="F478" s="97" t="s">
        <v>711</v>
      </c>
      <c r="G478" s="96">
        <v>5800000</v>
      </c>
      <c r="H478" s="12">
        <f t="shared" si="19"/>
        <v>5800000</v>
      </c>
      <c r="I478" s="30"/>
      <c r="J478" s="31">
        <v>2</v>
      </c>
      <c r="K478" s="1"/>
      <c r="L478" s="1"/>
    </row>
    <row r="479" spans="1:12" ht="11.4" hidden="1" x14ac:dyDescent="0.25">
      <c r="B479" s="192"/>
      <c r="C479" s="9"/>
      <c r="D479" s="10"/>
      <c r="E479" s="9"/>
      <c r="F479" s="97" t="s">
        <v>520</v>
      </c>
      <c r="G479" s="96"/>
      <c r="H479" s="12">
        <f t="shared" si="19"/>
        <v>0</v>
      </c>
      <c r="I479" s="30"/>
      <c r="J479" s="31"/>
      <c r="K479" s="1"/>
      <c r="L479" s="1"/>
    </row>
    <row r="480" spans="1:12" ht="19.2" hidden="1" x14ac:dyDescent="0.25">
      <c r="B480" s="192"/>
      <c r="C480" s="9"/>
      <c r="D480" s="10"/>
      <c r="E480" s="9"/>
      <c r="F480" s="97" t="s">
        <v>521</v>
      </c>
      <c r="G480" s="96"/>
      <c r="H480" s="12">
        <f t="shared" si="19"/>
        <v>0</v>
      </c>
      <c r="I480" s="30"/>
      <c r="J480" s="31"/>
      <c r="K480" s="1"/>
      <c r="L480" s="1"/>
    </row>
    <row r="481" spans="1:12" ht="19.2" hidden="1" x14ac:dyDescent="0.25">
      <c r="B481" s="192"/>
      <c r="C481" s="9"/>
      <c r="D481" s="10"/>
      <c r="E481" s="9"/>
      <c r="F481" s="97" t="s">
        <v>522</v>
      </c>
      <c r="G481" s="96"/>
      <c r="H481" s="12">
        <f t="shared" si="19"/>
        <v>0</v>
      </c>
      <c r="I481" s="30"/>
      <c r="J481" s="31"/>
      <c r="K481" s="1"/>
      <c r="L481" s="1"/>
    </row>
    <row r="482" spans="1:12" ht="11.4" hidden="1" x14ac:dyDescent="0.25">
      <c r="B482" s="192"/>
      <c r="C482" s="9"/>
      <c r="D482" s="10"/>
      <c r="E482" s="9"/>
      <c r="F482" s="98" t="s">
        <v>523</v>
      </c>
      <c r="G482" s="96"/>
      <c r="H482" s="12">
        <f t="shared" si="19"/>
        <v>0</v>
      </c>
      <c r="I482" s="30"/>
      <c r="J482" s="31"/>
      <c r="K482" s="1"/>
      <c r="L482" s="1"/>
    </row>
    <row r="483" spans="1:12" ht="11.4" hidden="1" x14ac:dyDescent="0.25">
      <c r="B483" s="192"/>
      <c r="C483" s="9"/>
      <c r="D483" s="10"/>
      <c r="E483" s="9"/>
      <c r="F483" s="97" t="s">
        <v>524</v>
      </c>
      <c r="G483" s="96"/>
      <c r="H483" s="12">
        <f t="shared" si="19"/>
        <v>0</v>
      </c>
      <c r="I483" s="30"/>
      <c r="J483" s="31"/>
      <c r="K483" s="1"/>
      <c r="L483" s="1"/>
    </row>
    <row r="484" spans="1:12" ht="19.2" hidden="1" x14ac:dyDescent="0.25">
      <c r="B484" s="192"/>
      <c r="C484" s="9"/>
      <c r="D484" s="10"/>
      <c r="E484" s="9"/>
      <c r="F484" s="97" t="s">
        <v>525</v>
      </c>
      <c r="G484" s="96"/>
      <c r="H484" s="12">
        <f t="shared" si="19"/>
        <v>0</v>
      </c>
      <c r="I484" s="30"/>
      <c r="J484" s="31"/>
      <c r="K484" s="1"/>
      <c r="L484" s="1"/>
    </row>
    <row r="485" spans="1:12" ht="11.4" hidden="1" x14ac:dyDescent="0.25">
      <c r="B485" s="192"/>
      <c r="C485" s="9"/>
      <c r="D485" s="10"/>
      <c r="E485" s="9"/>
      <c r="F485" s="97" t="s">
        <v>526</v>
      </c>
      <c r="G485" s="96"/>
      <c r="H485" s="12">
        <f t="shared" si="19"/>
        <v>0</v>
      </c>
      <c r="I485" s="30"/>
      <c r="J485" s="31"/>
      <c r="K485" s="1"/>
      <c r="L485" s="1"/>
    </row>
    <row r="486" spans="1:12" ht="19.2" hidden="1" x14ac:dyDescent="0.25">
      <c r="B486" s="192"/>
      <c r="C486" s="9"/>
      <c r="D486" s="10"/>
      <c r="E486" s="9"/>
      <c r="F486" s="97" t="s">
        <v>527</v>
      </c>
      <c r="G486" s="96"/>
      <c r="H486" s="12">
        <f t="shared" si="19"/>
        <v>0</v>
      </c>
      <c r="I486" s="30"/>
      <c r="J486" s="31"/>
      <c r="K486" s="1"/>
      <c r="L486" s="1"/>
    </row>
    <row r="487" spans="1:12" ht="19.2" hidden="1" x14ac:dyDescent="0.25">
      <c r="B487" s="192"/>
      <c r="C487" s="9"/>
      <c r="D487" s="10"/>
      <c r="E487" s="9"/>
      <c r="F487" s="97" t="s">
        <v>528</v>
      </c>
      <c r="G487" s="96"/>
      <c r="H487" s="12">
        <f t="shared" si="19"/>
        <v>0</v>
      </c>
      <c r="I487" s="30"/>
      <c r="J487" s="31"/>
      <c r="K487" s="1"/>
      <c r="L487" s="1"/>
    </row>
    <row r="488" spans="1:12" ht="12" x14ac:dyDescent="0.25">
      <c r="B488" s="192"/>
      <c r="C488" s="9"/>
      <c r="D488" s="10"/>
      <c r="E488" s="9"/>
      <c r="F488" s="123" t="s">
        <v>529</v>
      </c>
      <c r="G488" s="119"/>
      <c r="H488" s="166">
        <f>+H490</f>
        <v>4500000</v>
      </c>
      <c r="I488" s="30"/>
      <c r="J488" s="31"/>
      <c r="K488" s="1"/>
      <c r="L488" s="1"/>
    </row>
    <row r="489" spans="1:12" ht="19.2" hidden="1" x14ac:dyDescent="0.25">
      <c r="B489" s="192"/>
      <c r="C489" s="9"/>
      <c r="D489" s="10"/>
      <c r="E489" s="9"/>
      <c r="F489" s="97" t="s">
        <v>530</v>
      </c>
      <c r="G489" s="96"/>
      <c r="H489" s="12">
        <f t="shared" si="19"/>
        <v>0</v>
      </c>
      <c r="I489" s="30"/>
      <c r="J489" s="31"/>
      <c r="K489" s="1"/>
      <c r="L489" s="1"/>
    </row>
    <row r="490" spans="1:12" ht="19.2" x14ac:dyDescent="0.2">
      <c r="A490" s="340">
        <v>81161800</v>
      </c>
      <c r="B490" s="192">
        <v>8</v>
      </c>
      <c r="C490" s="9">
        <v>20</v>
      </c>
      <c r="D490" s="10">
        <v>1</v>
      </c>
      <c r="E490" s="9" t="s">
        <v>682</v>
      </c>
      <c r="F490" s="97" t="s">
        <v>685</v>
      </c>
      <c r="G490" s="96">
        <v>4500000</v>
      </c>
      <c r="H490" s="12">
        <f t="shared" si="19"/>
        <v>4500000</v>
      </c>
      <c r="I490" s="30"/>
      <c r="J490" s="31">
        <v>2</v>
      </c>
      <c r="K490" s="1"/>
      <c r="L490" s="1"/>
    </row>
    <row r="491" spans="1:12" ht="13.2" x14ac:dyDescent="0.25">
      <c r="B491" s="192"/>
      <c r="C491" s="9"/>
      <c r="D491" s="10"/>
      <c r="E491" s="9"/>
      <c r="F491" s="115"/>
      <c r="G491" s="12"/>
      <c r="H491" s="12"/>
      <c r="I491" s="55"/>
      <c r="J491" s="33"/>
      <c r="K491" s="1"/>
      <c r="L491" s="1"/>
    </row>
    <row r="492" spans="1:12" ht="11.4" x14ac:dyDescent="0.25">
      <c r="B492" s="192"/>
      <c r="C492" s="9"/>
      <c r="D492" s="10"/>
      <c r="E492" s="9"/>
      <c r="F492" s="107" t="s">
        <v>149</v>
      </c>
      <c r="G492" s="53"/>
      <c r="H492" s="53">
        <v>3000000</v>
      </c>
      <c r="I492" s="51" t="s">
        <v>148</v>
      </c>
      <c r="J492" s="52">
        <v>1</v>
      </c>
      <c r="K492" s="1"/>
      <c r="L492" s="1"/>
    </row>
    <row r="493" spans="1:12" ht="11.4" x14ac:dyDescent="0.25">
      <c r="B493" s="192"/>
      <c r="C493" s="9"/>
      <c r="D493" s="10"/>
      <c r="E493" s="9"/>
      <c r="F493" s="109" t="s">
        <v>149</v>
      </c>
      <c r="G493" s="59"/>
      <c r="H493" s="59">
        <v>10500000</v>
      </c>
      <c r="I493" s="57" t="s">
        <v>148</v>
      </c>
      <c r="J493" s="58">
        <v>2</v>
      </c>
      <c r="K493" s="1"/>
      <c r="L493" s="1"/>
    </row>
    <row r="494" spans="1:12" ht="11.4" x14ac:dyDescent="0.25">
      <c r="B494" s="192"/>
      <c r="C494" s="9"/>
      <c r="D494" s="10"/>
      <c r="E494" s="9"/>
      <c r="F494" s="111" t="s">
        <v>149</v>
      </c>
      <c r="G494" s="81"/>
      <c r="H494" s="81">
        <v>0</v>
      </c>
      <c r="I494" s="79" t="s">
        <v>148</v>
      </c>
      <c r="J494" s="80">
        <v>3</v>
      </c>
      <c r="K494" s="1"/>
      <c r="L494" s="1"/>
    </row>
    <row r="495" spans="1:12" ht="11.4" x14ac:dyDescent="0.25">
      <c r="B495" s="192"/>
      <c r="C495" s="9"/>
      <c r="D495" s="10"/>
      <c r="E495" s="9"/>
      <c r="F495" s="112" t="s">
        <v>149</v>
      </c>
      <c r="G495" s="93"/>
      <c r="H495" s="93">
        <v>0</v>
      </c>
      <c r="I495" s="91" t="s">
        <v>148</v>
      </c>
      <c r="J495" s="92">
        <v>4</v>
      </c>
      <c r="K495" s="1"/>
      <c r="L495" s="1"/>
    </row>
    <row r="496" spans="1:12" ht="12" x14ac:dyDescent="0.25">
      <c r="B496" s="192"/>
      <c r="C496" s="9"/>
      <c r="D496" s="10"/>
      <c r="E496" s="9"/>
      <c r="F496" s="178" t="s">
        <v>149</v>
      </c>
      <c r="G496" s="167"/>
      <c r="H496" s="167">
        <f>+H497+H506+H510+H512+H516+H525</f>
        <v>13500000</v>
      </c>
      <c r="I496" s="179"/>
      <c r="J496" s="180">
        <f>+H496-H492-H493-H494-H495</f>
        <v>0</v>
      </c>
      <c r="K496" s="1"/>
      <c r="L496" s="1"/>
    </row>
    <row r="497" spans="1:12" ht="12" x14ac:dyDescent="0.25">
      <c r="B497" s="192"/>
      <c r="C497" s="9"/>
      <c r="D497" s="10"/>
      <c r="E497" s="9"/>
      <c r="F497" s="123" t="s">
        <v>531</v>
      </c>
      <c r="G497" s="119"/>
      <c r="H497" s="166">
        <f>SUM(H498:H505)</f>
        <v>6800000</v>
      </c>
      <c r="I497" s="30"/>
      <c r="J497" s="31"/>
      <c r="K497" s="1"/>
      <c r="L497" s="1"/>
    </row>
    <row r="498" spans="1:12" ht="11.4" x14ac:dyDescent="0.25">
      <c r="A498" s="332">
        <v>80112000</v>
      </c>
      <c r="B498" s="192">
        <v>15</v>
      </c>
      <c r="C498" s="9"/>
      <c r="D498" s="10"/>
      <c r="E498" s="9"/>
      <c r="F498" s="98" t="s">
        <v>532</v>
      </c>
      <c r="G498" s="96"/>
      <c r="H498" s="12"/>
      <c r="I498" s="30"/>
      <c r="J498" s="31"/>
      <c r="K498" s="1"/>
      <c r="L498" s="1"/>
    </row>
    <row r="499" spans="1:12" ht="11.4" x14ac:dyDescent="0.25">
      <c r="B499" s="192"/>
      <c r="C499" s="9"/>
      <c r="D499" s="10"/>
      <c r="E499" s="9"/>
      <c r="F499" s="97" t="s">
        <v>533</v>
      </c>
      <c r="G499" s="96"/>
      <c r="H499" s="12">
        <f t="shared" si="19"/>
        <v>0</v>
      </c>
      <c r="I499" s="30"/>
      <c r="J499" s="31"/>
      <c r="K499" s="1"/>
      <c r="L499" s="1"/>
    </row>
    <row r="500" spans="1:12" ht="11.4" x14ac:dyDescent="0.25">
      <c r="B500" s="192"/>
      <c r="C500" s="9"/>
      <c r="D500" s="10"/>
      <c r="E500" s="9"/>
      <c r="F500" s="97" t="s">
        <v>534</v>
      </c>
      <c r="G500" s="96"/>
      <c r="H500" s="12">
        <f t="shared" si="19"/>
        <v>0</v>
      </c>
      <c r="I500" s="30"/>
      <c r="J500" s="31"/>
      <c r="K500" s="1"/>
      <c r="L500" s="1"/>
    </row>
    <row r="501" spans="1:12" ht="11.4" x14ac:dyDescent="0.25">
      <c r="A501" s="332">
        <v>84111500</v>
      </c>
      <c r="B501" s="192">
        <v>15</v>
      </c>
      <c r="C501" s="9"/>
      <c r="D501" s="10"/>
      <c r="E501" s="9"/>
      <c r="F501" s="98" t="s">
        <v>535</v>
      </c>
      <c r="G501" s="96"/>
      <c r="H501" s="12"/>
      <c r="I501" s="30"/>
      <c r="J501" s="31"/>
      <c r="K501" s="1"/>
      <c r="L501" s="1"/>
    </row>
    <row r="502" spans="1:12" ht="11.4" x14ac:dyDescent="0.25">
      <c r="B502" s="192"/>
      <c r="C502" s="9"/>
      <c r="D502" s="10"/>
      <c r="E502" s="9"/>
      <c r="F502" s="97" t="s">
        <v>536</v>
      </c>
      <c r="G502" s="96"/>
      <c r="H502" s="12">
        <f t="shared" si="19"/>
        <v>0</v>
      </c>
      <c r="I502" s="30"/>
      <c r="J502" s="31"/>
      <c r="K502" s="1"/>
      <c r="L502" s="1"/>
    </row>
    <row r="503" spans="1:12" ht="11.4" x14ac:dyDescent="0.25">
      <c r="B503" s="192"/>
      <c r="C503" s="9">
        <v>21</v>
      </c>
      <c r="D503" s="10">
        <v>1</v>
      </c>
      <c r="E503" s="9" t="s">
        <v>686</v>
      </c>
      <c r="F503" s="97" t="s">
        <v>687</v>
      </c>
      <c r="G503" s="96">
        <v>5500000</v>
      </c>
      <c r="H503" s="12">
        <f t="shared" si="19"/>
        <v>5500000</v>
      </c>
      <c r="I503" s="30"/>
      <c r="J503" s="31">
        <v>2</v>
      </c>
      <c r="K503" s="1"/>
      <c r="L503" s="1"/>
    </row>
    <row r="504" spans="1:12" ht="11.4" x14ac:dyDescent="0.25">
      <c r="A504" s="332">
        <v>80112000</v>
      </c>
      <c r="B504" s="192">
        <v>15</v>
      </c>
      <c r="C504" s="9"/>
      <c r="D504" s="10"/>
      <c r="E504" s="9"/>
      <c r="F504" s="98" t="s">
        <v>537</v>
      </c>
      <c r="G504" s="96"/>
      <c r="H504" s="12"/>
      <c r="I504" s="30"/>
      <c r="J504" s="31"/>
      <c r="K504" s="1"/>
      <c r="L504" s="1"/>
    </row>
    <row r="505" spans="1:12" ht="13.2" x14ac:dyDescent="0.25">
      <c r="B505" s="192"/>
      <c r="C505" s="9">
        <v>22</v>
      </c>
      <c r="D505" s="10">
        <v>25</v>
      </c>
      <c r="E505" s="9" t="s">
        <v>695</v>
      </c>
      <c r="F505" s="355" t="s">
        <v>705</v>
      </c>
      <c r="G505" s="96">
        <v>52000</v>
      </c>
      <c r="H505" s="12">
        <f t="shared" si="19"/>
        <v>1300000</v>
      </c>
      <c r="I505" s="30"/>
      <c r="J505" s="31">
        <v>2</v>
      </c>
      <c r="K505" s="1"/>
      <c r="L505" s="1"/>
    </row>
    <row r="506" spans="1:12" ht="12" x14ac:dyDescent="0.25">
      <c r="B506" s="192">
        <v>11</v>
      </c>
      <c r="C506" s="9"/>
      <c r="D506" s="10"/>
      <c r="E506" s="9"/>
      <c r="F506" s="123" t="s">
        <v>538</v>
      </c>
      <c r="G506" s="119"/>
      <c r="H506" s="166">
        <f>SUM(H507:H509)</f>
        <v>0</v>
      </c>
      <c r="I506" s="30"/>
      <c r="J506" s="31"/>
      <c r="K506" s="1"/>
      <c r="L506" s="1"/>
    </row>
    <row r="507" spans="1:12" ht="11.4" x14ac:dyDescent="0.25">
      <c r="B507" s="192"/>
      <c r="C507" s="9"/>
      <c r="D507" s="10"/>
      <c r="E507" s="9"/>
      <c r="F507" s="97" t="s">
        <v>539</v>
      </c>
      <c r="G507" s="96"/>
      <c r="H507" s="12">
        <f t="shared" si="19"/>
        <v>0</v>
      </c>
      <c r="I507" s="30"/>
      <c r="J507" s="31"/>
      <c r="K507" s="1"/>
      <c r="L507" s="1"/>
    </row>
    <row r="508" spans="1:12" ht="11.4" x14ac:dyDescent="0.25">
      <c r="B508" s="192"/>
      <c r="C508" s="9"/>
      <c r="D508" s="10"/>
      <c r="E508" s="9"/>
      <c r="F508" s="97" t="s">
        <v>540</v>
      </c>
      <c r="G508" s="96"/>
      <c r="H508" s="12">
        <f t="shared" si="19"/>
        <v>0</v>
      </c>
      <c r="I508" s="30"/>
      <c r="J508" s="31"/>
      <c r="K508" s="1"/>
      <c r="L508" s="1"/>
    </row>
    <row r="509" spans="1:12" ht="11.4" x14ac:dyDescent="0.25">
      <c r="B509" s="192"/>
      <c r="C509" s="9"/>
      <c r="D509" s="10"/>
      <c r="E509" s="9"/>
      <c r="F509" s="97" t="s">
        <v>541</v>
      </c>
      <c r="G509" s="96"/>
      <c r="H509" s="12">
        <f t="shared" si="19"/>
        <v>0</v>
      </c>
      <c r="I509" s="30"/>
      <c r="J509" s="31"/>
      <c r="K509" s="1"/>
      <c r="L509" s="1"/>
    </row>
    <row r="510" spans="1:12" ht="12" x14ac:dyDescent="0.25">
      <c r="A510" s="341">
        <v>81161700</v>
      </c>
      <c r="B510" s="192">
        <v>12</v>
      </c>
      <c r="C510" s="9"/>
      <c r="D510" s="10"/>
      <c r="E510" s="9"/>
      <c r="F510" s="123" t="s">
        <v>542</v>
      </c>
      <c r="G510" s="119"/>
      <c r="H510" s="166">
        <f>+H511</f>
        <v>3000000</v>
      </c>
      <c r="I510" s="30"/>
      <c r="J510" s="31"/>
      <c r="K510" s="1"/>
      <c r="L510" s="1"/>
    </row>
    <row r="511" spans="1:12" ht="11.4" x14ac:dyDescent="0.25">
      <c r="B511" s="192"/>
      <c r="C511" s="9">
        <v>23</v>
      </c>
      <c r="D511" s="10">
        <v>12</v>
      </c>
      <c r="E511" s="9" t="s">
        <v>688</v>
      </c>
      <c r="F511" s="97" t="s">
        <v>689</v>
      </c>
      <c r="G511" s="96">
        <v>250000</v>
      </c>
      <c r="H511" s="12">
        <f t="shared" si="19"/>
        <v>3000000</v>
      </c>
      <c r="I511" s="30"/>
      <c r="J511" s="31">
        <v>1</v>
      </c>
      <c r="K511" s="1"/>
      <c r="L511" s="1"/>
    </row>
    <row r="512" spans="1:12" ht="12" x14ac:dyDescent="0.25">
      <c r="B512" s="194">
        <v>15</v>
      </c>
      <c r="C512" s="9"/>
      <c r="D512" s="10"/>
      <c r="E512" s="9"/>
      <c r="F512" s="123" t="s">
        <v>543</v>
      </c>
      <c r="G512" s="119"/>
      <c r="H512" s="166">
        <f>SUM(H513:H514)</f>
        <v>0</v>
      </c>
      <c r="I512" s="30"/>
      <c r="J512" s="31"/>
      <c r="K512" s="1"/>
      <c r="L512" s="1"/>
    </row>
    <row r="513" spans="1:12" ht="11.4" x14ac:dyDescent="0.25">
      <c r="B513" s="192"/>
      <c r="C513" s="9"/>
      <c r="D513" s="10"/>
      <c r="E513" s="9"/>
      <c r="F513" s="97" t="s">
        <v>544</v>
      </c>
      <c r="G513" s="96"/>
      <c r="H513" s="12">
        <f t="shared" si="19"/>
        <v>0</v>
      </c>
      <c r="I513" s="30"/>
      <c r="J513" s="31"/>
      <c r="K513" s="1"/>
      <c r="L513" s="1"/>
    </row>
    <row r="514" spans="1:12" ht="11.4" x14ac:dyDescent="0.25">
      <c r="B514" s="192"/>
      <c r="C514" s="9"/>
      <c r="D514" s="10"/>
      <c r="E514" s="9"/>
      <c r="F514" s="97" t="s">
        <v>545</v>
      </c>
      <c r="G514" s="96"/>
      <c r="H514" s="12">
        <f t="shared" si="19"/>
        <v>0</v>
      </c>
      <c r="I514" s="30"/>
      <c r="J514" s="31"/>
      <c r="K514" s="1"/>
      <c r="L514" s="1"/>
    </row>
    <row r="515" spans="1:12" ht="19.2" x14ac:dyDescent="0.25">
      <c r="A515" s="332" t="s">
        <v>656</v>
      </c>
      <c r="B515" s="192">
        <v>20</v>
      </c>
      <c r="C515" s="9"/>
      <c r="D515" s="10"/>
      <c r="E515" s="9"/>
      <c r="F515" s="185" t="s">
        <v>546</v>
      </c>
      <c r="G515" s="186"/>
      <c r="H515" s="187">
        <f>+H516+H525</f>
        <v>3700000</v>
      </c>
      <c r="I515" s="30"/>
      <c r="J515" s="31"/>
      <c r="K515" s="1"/>
      <c r="L515" s="1"/>
    </row>
    <row r="516" spans="1:12" ht="19.2" x14ac:dyDescent="0.25">
      <c r="B516" s="192"/>
      <c r="C516" s="9"/>
      <c r="D516" s="10"/>
      <c r="E516" s="9"/>
      <c r="F516" s="123" t="s">
        <v>547</v>
      </c>
      <c r="G516" s="119"/>
      <c r="H516" s="166">
        <f>SUM(H517:H524)</f>
        <v>1700000</v>
      </c>
      <c r="I516" s="30"/>
      <c r="J516" s="31"/>
      <c r="K516" s="1"/>
      <c r="L516" s="1"/>
    </row>
    <row r="517" spans="1:12" ht="11.4" x14ac:dyDescent="0.25">
      <c r="B517" s="192"/>
      <c r="C517" s="9">
        <v>24</v>
      </c>
      <c r="D517" s="10">
        <v>1</v>
      </c>
      <c r="E517" s="9" t="s">
        <v>686</v>
      </c>
      <c r="F517" s="97" t="s">
        <v>707</v>
      </c>
      <c r="G517" s="96">
        <v>1700000</v>
      </c>
      <c r="H517" s="12">
        <f t="shared" si="19"/>
        <v>1700000</v>
      </c>
      <c r="I517" s="30"/>
      <c r="J517" s="31">
        <v>2</v>
      </c>
      <c r="K517" s="1"/>
      <c r="L517" s="1"/>
    </row>
    <row r="518" spans="1:12" ht="19.2" customHeight="1" x14ac:dyDescent="0.25">
      <c r="B518" s="192"/>
      <c r="C518" s="9"/>
      <c r="D518" s="10"/>
      <c r="E518" s="9"/>
      <c r="F518" s="97" t="s">
        <v>548</v>
      </c>
      <c r="G518" s="96"/>
      <c r="H518" s="12">
        <f t="shared" si="19"/>
        <v>0</v>
      </c>
      <c r="I518" s="30"/>
      <c r="J518" s="31"/>
      <c r="K518" s="1"/>
      <c r="L518" s="1"/>
    </row>
    <row r="519" spans="1:12" ht="11.4" x14ac:dyDescent="0.25">
      <c r="B519" s="192"/>
      <c r="C519" s="9"/>
      <c r="D519" s="10"/>
      <c r="E519" s="9"/>
      <c r="F519" s="97" t="s">
        <v>549</v>
      </c>
      <c r="G519" s="96"/>
      <c r="H519" s="12">
        <f t="shared" si="19"/>
        <v>0</v>
      </c>
      <c r="I519" s="30"/>
      <c r="J519" s="31"/>
      <c r="K519" s="1"/>
      <c r="L519" s="1"/>
    </row>
    <row r="520" spans="1:12" ht="11.4" x14ac:dyDescent="0.25">
      <c r="B520" s="192"/>
      <c r="C520" s="9"/>
      <c r="D520" s="10"/>
      <c r="E520" s="9"/>
      <c r="F520" s="97" t="s">
        <v>550</v>
      </c>
      <c r="G520" s="96"/>
      <c r="H520" s="12">
        <f t="shared" si="19"/>
        <v>0</v>
      </c>
      <c r="I520" s="30"/>
      <c r="J520" s="31"/>
      <c r="K520" s="1"/>
      <c r="L520" s="1"/>
    </row>
    <row r="521" spans="1:12" ht="11.4" x14ac:dyDescent="0.25">
      <c r="B521" s="192"/>
      <c r="C521" s="9"/>
      <c r="D521" s="10"/>
      <c r="E521" s="9"/>
      <c r="F521" s="97" t="s">
        <v>551</v>
      </c>
      <c r="G521" s="96"/>
      <c r="H521" s="12">
        <f t="shared" si="19"/>
        <v>0</v>
      </c>
      <c r="I521" s="30"/>
      <c r="J521" s="31"/>
      <c r="K521" s="1"/>
      <c r="L521" s="1"/>
    </row>
    <row r="522" spans="1:12" ht="19.2" x14ac:dyDescent="0.25">
      <c r="B522" s="192"/>
      <c r="C522" s="9"/>
      <c r="D522" s="10"/>
      <c r="E522" s="9"/>
      <c r="F522" s="97" t="s">
        <v>552</v>
      </c>
      <c r="G522" s="96"/>
      <c r="H522" s="12">
        <f t="shared" si="19"/>
        <v>0</v>
      </c>
      <c r="I522" s="30"/>
      <c r="J522" s="31"/>
      <c r="K522" s="1"/>
      <c r="L522" s="1"/>
    </row>
    <row r="523" spans="1:12" ht="11.4" x14ac:dyDescent="0.25">
      <c r="B523" s="192"/>
      <c r="C523" s="9"/>
      <c r="D523" s="10"/>
      <c r="E523" s="9"/>
      <c r="F523" s="97" t="s">
        <v>553</v>
      </c>
      <c r="G523" s="96"/>
      <c r="H523" s="12">
        <f t="shared" si="19"/>
        <v>0</v>
      </c>
      <c r="I523" s="30"/>
      <c r="J523" s="31"/>
      <c r="K523" s="1"/>
      <c r="L523" s="1"/>
    </row>
    <row r="524" spans="1:12" ht="11.4" x14ac:dyDescent="0.25">
      <c r="B524" s="192"/>
      <c r="C524" s="9"/>
      <c r="D524" s="10"/>
      <c r="E524" s="9"/>
      <c r="F524" s="97" t="s">
        <v>554</v>
      </c>
      <c r="G524" s="96"/>
      <c r="H524" s="12">
        <f t="shared" si="19"/>
        <v>0</v>
      </c>
      <c r="I524" s="30"/>
      <c r="J524" s="31"/>
      <c r="K524" s="1"/>
      <c r="L524" s="1"/>
    </row>
    <row r="525" spans="1:12" ht="12" x14ac:dyDescent="0.25">
      <c r="B525" s="192"/>
      <c r="C525" s="9"/>
      <c r="D525" s="10"/>
      <c r="E525" s="9"/>
      <c r="F525" s="123" t="s">
        <v>555</v>
      </c>
      <c r="G525" s="119"/>
      <c r="H525" s="166">
        <f>SUM(H526:H529)</f>
        <v>2000000</v>
      </c>
      <c r="I525" s="30"/>
      <c r="J525" s="31"/>
      <c r="K525" s="1"/>
      <c r="L525" s="1"/>
    </row>
    <row r="526" spans="1:12" ht="11.4" x14ac:dyDescent="0.25">
      <c r="B526" s="192"/>
      <c r="C526" s="9">
        <v>25</v>
      </c>
      <c r="D526" s="10">
        <v>1</v>
      </c>
      <c r="E526" s="9" t="s">
        <v>686</v>
      </c>
      <c r="F526" s="97" t="s">
        <v>708</v>
      </c>
      <c r="G526" s="96">
        <v>2000000</v>
      </c>
      <c r="H526" s="12">
        <f t="shared" ref="H526:H529" si="20">D526*G526</f>
        <v>2000000</v>
      </c>
      <c r="I526" s="30"/>
      <c r="J526" s="31">
        <v>2</v>
      </c>
      <c r="K526" s="1"/>
      <c r="L526" s="1"/>
    </row>
    <row r="527" spans="1:12" ht="11.4" x14ac:dyDescent="0.25">
      <c r="B527" s="192"/>
      <c r="C527" s="9"/>
      <c r="D527" s="10"/>
      <c r="E527" s="9"/>
      <c r="F527" s="97" t="s">
        <v>556</v>
      </c>
      <c r="G527" s="96"/>
      <c r="H527" s="12">
        <f t="shared" si="20"/>
        <v>0</v>
      </c>
      <c r="I527" s="30"/>
      <c r="J527" s="31"/>
      <c r="K527" s="1"/>
      <c r="L527" s="1"/>
    </row>
    <row r="528" spans="1:12" ht="11.4" x14ac:dyDescent="0.25">
      <c r="B528" s="192"/>
      <c r="C528" s="9"/>
      <c r="D528" s="10"/>
      <c r="E528" s="9"/>
      <c r="F528" s="97" t="s">
        <v>557</v>
      </c>
      <c r="G528" s="96"/>
      <c r="H528" s="12">
        <f t="shared" si="20"/>
        <v>0</v>
      </c>
      <c r="I528" s="30"/>
      <c r="J528" s="31"/>
      <c r="K528" s="1"/>
      <c r="L528" s="1"/>
    </row>
    <row r="529" spans="1:12" ht="11.4" x14ac:dyDescent="0.25">
      <c r="B529" s="192"/>
      <c r="C529" s="9"/>
      <c r="D529" s="10"/>
      <c r="E529" s="9"/>
      <c r="F529" s="97" t="s">
        <v>558</v>
      </c>
      <c r="G529" s="96"/>
      <c r="H529" s="12">
        <f t="shared" si="20"/>
        <v>0</v>
      </c>
      <c r="I529" s="30"/>
      <c r="J529" s="31"/>
      <c r="K529" s="1"/>
      <c r="L529" s="1"/>
    </row>
    <row r="530" spans="1:12" ht="11.4" x14ac:dyDescent="0.25">
      <c r="B530" s="192"/>
      <c r="C530" s="9"/>
      <c r="D530" s="10"/>
      <c r="E530" s="9"/>
      <c r="F530" s="117"/>
      <c r="G530" s="12"/>
      <c r="H530" s="12"/>
      <c r="I530" s="55"/>
      <c r="J530" s="33"/>
      <c r="K530" s="1"/>
      <c r="L530" s="1"/>
    </row>
    <row r="531" spans="1:12" ht="13.2" x14ac:dyDescent="0.25">
      <c r="B531" s="192"/>
      <c r="C531" s="9"/>
      <c r="D531" s="10"/>
      <c r="E531" s="9"/>
      <c r="F531" s="115"/>
      <c r="G531" s="12"/>
      <c r="H531" s="12"/>
      <c r="I531" s="55"/>
      <c r="J531" s="33"/>
      <c r="K531" s="1"/>
      <c r="L531" s="1"/>
    </row>
    <row r="532" spans="1:12" ht="11.4" x14ac:dyDescent="0.25">
      <c r="B532" s="192"/>
      <c r="C532" s="9"/>
      <c r="D532" s="10"/>
      <c r="E532" s="9"/>
      <c r="F532" s="107" t="s">
        <v>16</v>
      </c>
      <c r="G532" s="53"/>
      <c r="H532" s="53">
        <v>0</v>
      </c>
      <c r="I532" s="51" t="s">
        <v>150</v>
      </c>
      <c r="J532" s="52">
        <v>1</v>
      </c>
      <c r="K532" s="1"/>
      <c r="L532" s="1"/>
    </row>
    <row r="533" spans="1:12" ht="13.2" x14ac:dyDescent="0.25">
      <c r="A533" s="344">
        <v>93141701</v>
      </c>
      <c r="B533" s="192"/>
      <c r="C533" s="9"/>
      <c r="D533" s="10"/>
      <c r="E533" s="9"/>
      <c r="F533" s="109" t="s">
        <v>16</v>
      </c>
      <c r="G533" s="59"/>
      <c r="H533" s="59">
        <v>0</v>
      </c>
      <c r="I533" s="57" t="s">
        <v>150</v>
      </c>
      <c r="J533" s="58">
        <v>2</v>
      </c>
      <c r="K533" s="1"/>
      <c r="L533" s="1"/>
    </row>
    <row r="534" spans="1:12" ht="11.4" x14ac:dyDescent="0.25">
      <c r="B534" s="192"/>
      <c r="C534" s="9"/>
      <c r="D534" s="10"/>
      <c r="E534" s="9"/>
      <c r="F534" s="111" t="s">
        <v>16</v>
      </c>
      <c r="G534" s="81"/>
      <c r="H534" s="81">
        <v>0</v>
      </c>
      <c r="I534" s="79" t="s">
        <v>150</v>
      </c>
      <c r="J534" s="80">
        <v>3</v>
      </c>
      <c r="K534" s="1"/>
      <c r="L534" s="1"/>
    </row>
    <row r="535" spans="1:12" ht="11.4" x14ac:dyDescent="0.25">
      <c r="B535" s="192"/>
      <c r="C535" s="9"/>
      <c r="D535" s="10"/>
      <c r="E535" s="9"/>
      <c r="F535" s="112" t="s">
        <v>16</v>
      </c>
      <c r="G535" s="90"/>
      <c r="H535" s="90">
        <v>0</v>
      </c>
      <c r="I535" s="91" t="s">
        <v>150</v>
      </c>
      <c r="J535" s="92">
        <v>4</v>
      </c>
      <c r="K535" s="1"/>
      <c r="L535" s="1"/>
    </row>
    <row r="536" spans="1:12" ht="13.2" x14ac:dyDescent="0.25">
      <c r="A536" s="344">
        <v>93141701</v>
      </c>
      <c r="B536" s="192"/>
      <c r="C536" s="9"/>
      <c r="D536" s="10"/>
      <c r="E536" s="9"/>
      <c r="F536" s="123" t="s">
        <v>559</v>
      </c>
      <c r="G536" s="120"/>
      <c r="H536" s="166">
        <f>SUM(H537:H544)</f>
        <v>0</v>
      </c>
      <c r="I536" s="183"/>
      <c r="J536" s="184">
        <f>+H536-H535-H534-H533-H532</f>
        <v>0</v>
      </c>
      <c r="K536" s="1"/>
      <c r="L536" s="1"/>
    </row>
    <row r="537" spans="1:12" ht="11.4" x14ac:dyDescent="0.25">
      <c r="B537" s="192"/>
      <c r="C537" s="9"/>
      <c r="D537" s="10"/>
      <c r="E537" s="9"/>
      <c r="F537" s="104" t="s">
        <v>560</v>
      </c>
      <c r="G537" s="12"/>
      <c r="H537" s="12"/>
      <c r="I537" s="55"/>
      <c r="J537" s="33"/>
      <c r="K537" s="1"/>
      <c r="L537" s="1"/>
    </row>
    <row r="538" spans="1:12" ht="11.4" x14ac:dyDescent="0.25">
      <c r="B538" s="192">
        <v>26</v>
      </c>
      <c r="C538" s="9"/>
      <c r="D538" s="10"/>
      <c r="E538" s="9"/>
      <c r="F538" s="105" t="s">
        <v>561</v>
      </c>
      <c r="G538" s="12"/>
      <c r="H538" s="12">
        <f t="shared" si="19"/>
        <v>0</v>
      </c>
      <c r="I538" s="55"/>
      <c r="J538" s="33"/>
      <c r="K538" s="1"/>
      <c r="L538" s="1"/>
    </row>
    <row r="539" spans="1:12" ht="11.4" x14ac:dyDescent="0.25">
      <c r="B539" s="192">
        <v>26</v>
      </c>
      <c r="C539" s="9"/>
      <c r="D539" s="10"/>
      <c r="E539" s="9"/>
      <c r="F539" s="97" t="s">
        <v>562</v>
      </c>
      <c r="G539" s="12"/>
      <c r="H539" s="12">
        <f t="shared" si="19"/>
        <v>0</v>
      </c>
      <c r="I539" s="55"/>
      <c r="J539" s="33"/>
      <c r="K539" s="1"/>
      <c r="L539" s="1"/>
    </row>
    <row r="540" spans="1:12" ht="11.4" x14ac:dyDescent="0.25">
      <c r="B540" s="192">
        <v>26</v>
      </c>
      <c r="C540" s="9"/>
      <c r="D540" s="10"/>
      <c r="E540" s="9"/>
      <c r="F540" s="97" t="s">
        <v>563</v>
      </c>
      <c r="G540" s="12"/>
      <c r="H540" s="12">
        <f t="shared" si="19"/>
        <v>0</v>
      </c>
      <c r="I540" s="55"/>
      <c r="J540" s="33"/>
      <c r="K540" s="1"/>
      <c r="L540" s="1"/>
    </row>
    <row r="541" spans="1:12" ht="11.4" x14ac:dyDescent="0.25">
      <c r="B541" s="192">
        <v>27</v>
      </c>
      <c r="C541" s="9"/>
      <c r="D541" s="10"/>
      <c r="E541" s="9"/>
      <c r="F541" s="97" t="s">
        <v>564</v>
      </c>
      <c r="G541" s="12"/>
      <c r="H541" s="12">
        <f t="shared" si="19"/>
        <v>0</v>
      </c>
      <c r="I541" s="55"/>
      <c r="J541" s="33"/>
      <c r="K541" s="1"/>
      <c r="L541" s="1"/>
    </row>
    <row r="542" spans="1:12" ht="11.4" x14ac:dyDescent="0.25">
      <c r="B542" s="192">
        <v>27</v>
      </c>
      <c r="C542" s="9"/>
      <c r="D542" s="10"/>
      <c r="E542" s="9"/>
      <c r="F542" s="97" t="s">
        <v>565</v>
      </c>
      <c r="G542" s="12"/>
      <c r="H542" s="12">
        <f t="shared" si="19"/>
        <v>0</v>
      </c>
      <c r="I542" s="55"/>
      <c r="J542" s="33"/>
      <c r="K542" s="1"/>
      <c r="L542" s="1"/>
    </row>
    <row r="543" spans="1:12" ht="11.4" x14ac:dyDescent="0.25">
      <c r="B543" s="192">
        <v>26</v>
      </c>
      <c r="C543" s="9"/>
      <c r="D543" s="10"/>
      <c r="E543" s="9"/>
      <c r="F543" s="98" t="s">
        <v>566</v>
      </c>
      <c r="G543" s="12"/>
      <c r="H543" s="12"/>
      <c r="I543" s="55"/>
      <c r="J543" s="33"/>
      <c r="K543" s="1"/>
      <c r="L543" s="1"/>
    </row>
    <row r="544" spans="1:12" ht="11.4" x14ac:dyDescent="0.25">
      <c r="B544" s="192"/>
      <c r="C544" s="9"/>
      <c r="D544" s="10"/>
      <c r="E544" s="9"/>
      <c r="F544" s="97" t="s">
        <v>567</v>
      </c>
      <c r="G544" s="12"/>
      <c r="H544" s="12">
        <f t="shared" si="19"/>
        <v>0</v>
      </c>
      <c r="I544" s="55"/>
      <c r="J544" s="33"/>
      <c r="K544" s="1"/>
      <c r="L544" s="1"/>
    </row>
    <row r="545" spans="2:17" ht="13.2" x14ac:dyDescent="0.25">
      <c r="B545" s="192"/>
      <c r="C545" s="9"/>
      <c r="D545" s="10"/>
      <c r="E545" s="9"/>
      <c r="F545" s="115"/>
      <c r="G545" s="12"/>
      <c r="H545" s="12"/>
      <c r="I545" s="55"/>
      <c r="J545" s="33"/>
      <c r="K545" s="1"/>
      <c r="L545" s="1"/>
    </row>
    <row r="546" spans="2:17" ht="13.2" x14ac:dyDescent="0.25">
      <c r="B546" s="192"/>
      <c r="C546" s="9"/>
      <c r="D546" s="10"/>
      <c r="E546" s="9"/>
      <c r="F546" s="115"/>
      <c r="G546" s="12"/>
      <c r="H546" s="12"/>
      <c r="I546" s="55"/>
      <c r="J546" s="33"/>
      <c r="K546" s="1"/>
      <c r="L546" s="1"/>
      <c r="N546" s="398" t="s">
        <v>573</v>
      </c>
      <c r="O546" s="399"/>
      <c r="P546" s="399"/>
      <c r="Q546" s="400"/>
    </row>
    <row r="547" spans="2:17" ht="12" x14ac:dyDescent="0.25">
      <c r="C547" s="385" t="s">
        <v>220</v>
      </c>
      <c r="D547" s="386"/>
      <c r="E547" s="386"/>
      <c r="F547" s="386"/>
      <c r="G547" s="387"/>
      <c r="H547" s="54">
        <f>+H13+H25+H52+H63+H85+H96+H113+H134+H179+H191+H201+H212+H229+H239+H246+H267+H274+H284+H296+H404+H434+H465+H492+H532</f>
        <v>5000000</v>
      </c>
      <c r="I547" s="40"/>
      <c r="J547" s="49"/>
      <c r="K547" s="1"/>
      <c r="L547" s="15">
        <f>SUM(L17:L546)</f>
        <v>68000000</v>
      </c>
      <c r="M547" s="15">
        <f>SUM(M17:M546)</f>
        <v>68000000</v>
      </c>
      <c r="N547" s="141" t="s">
        <v>574</v>
      </c>
      <c r="O547" s="141" t="s">
        <v>575</v>
      </c>
      <c r="P547" s="141" t="s">
        <v>576</v>
      </c>
      <c r="Q547" s="141" t="s">
        <v>577</v>
      </c>
    </row>
    <row r="548" spans="2:17" ht="12" x14ac:dyDescent="0.25">
      <c r="C548" s="388" t="s">
        <v>221</v>
      </c>
      <c r="D548" s="389"/>
      <c r="E548" s="389"/>
      <c r="F548" s="389"/>
      <c r="G548" s="390"/>
      <c r="H548" s="60">
        <f>+H14+H26+H53+H64+H86+H97+H114+H135+H180+H192+H202+H213+H230+H240+H247+H268+H275+H285+H297+H405+H435+H466+H493+H533</f>
        <v>63000000</v>
      </c>
      <c r="I548" s="40"/>
      <c r="J548" s="49"/>
      <c r="K548" s="1"/>
      <c r="L548" s="1"/>
      <c r="N548" s="142">
        <v>1</v>
      </c>
      <c r="O548" s="143">
        <f>+PRESUPUESTO!F36</f>
        <v>5000000</v>
      </c>
      <c r="P548" s="143">
        <f>+H547</f>
        <v>5000000</v>
      </c>
      <c r="Q548" s="143">
        <f>+O548-P548</f>
        <v>0</v>
      </c>
    </row>
    <row r="549" spans="2:17" ht="12" x14ac:dyDescent="0.25">
      <c r="C549" s="370" t="s">
        <v>223</v>
      </c>
      <c r="D549" s="371"/>
      <c r="E549" s="371"/>
      <c r="F549" s="371"/>
      <c r="G549" s="372"/>
      <c r="H549" s="95">
        <f>+H15+H27+H54+H65+H87+H98+H115+H136+H181+H193+H203+H214+H231+H241+H248+H269+H276+H286+H298+H406+H436+H467+H494+H534</f>
        <v>0</v>
      </c>
      <c r="I549" s="40"/>
      <c r="J549" s="49"/>
      <c r="K549" s="1"/>
      <c r="L549" s="15"/>
      <c r="N549" s="144">
        <v>2</v>
      </c>
      <c r="O549" s="145">
        <f>+PRESUPUESTO!F42</f>
        <v>63000000</v>
      </c>
      <c r="P549" s="145">
        <f>+H548</f>
        <v>63000000</v>
      </c>
      <c r="Q549" s="145">
        <f t="shared" ref="Q549:Q551" si="21">+O549-P549</f>
        <v>0</v>
      </c>
    </row>
    <row r="550" spans="2:17" ht="12" x14ac:dyDescent="0.25">
      <c r="C550" s="364" t="s">
        <v>222</v>
      </c>
      <c r="D550" s="365"/>
      <c r="E550" s="365"/>
      <c r="F550" s="365"/>
      <c r="G550" s="366"/>
      <c r="H550" s="94">
        <f>+H16+H28+H55+H66+H88+H99+H116+H137+H182+H194+H204+H215+H232+H242+H249+H270+H277+H287+H299+H407+H437+H468+H495+H535</f>
        <v>0</v>
      </c>
      <c r="I550" s="40"/>
      <c r="J550" s="49"/>
      <c r="K550" s="1"/>
      <c r="L550" s="1"/>
      <c r="N550" s="146">
        <v>3</v>
      </c>
      <c r="O550" s="147">
        <f>+PRESUPUESTO!F44</f>
        <v>0</v>
      </c>
      <c r="P550" s="147">
        <f>+H549</f>
        <v>0</v>
      </c>
      <c r="Q550" s="147">
        <f t="shared" si="21"/>
        <v>0</v>
      </c>
    </row>
    <row r="551" spans="2:17" ht="19.95" customHeight="1" x14ac:dyDescent="0.25">
      <c r="C551" s="367" t="s">
        <v>175</v>
      </c>
      <c r="D551" s="368"/>
      <c r="E551" s="368"/>
      <c r="F551" s="368"/>
      <c r="G551" s="369"/>
      <c r="H551" s="34">
        <f>+H547+H548+H549+H550</f>
        <v>68000000</v>
      </c>
      <c r="I551" s="182">
        <f>+H551-M547</f>
        <v>0</v>
      </c>
      <c r="J551" s="15"/>
      <c r="K551" s="13"/>
      <c r="L551" s="13"/>
      <c r="N551" s="148">
        <v>4</v>
      </c>
      <c r="O551" s="149">
        <f>+PRESUPUESTO!F37</f>
        <v>0</v>
      </c>
      <c r="P551" s="149">
        <f>+H550</f>
        <v>0</v>
      </c>
      <c r="Q551" s="149">
        <f t="shared" si="21"/>
        <v>0</v>
      </c>
    </row>
    <row r="552" spans="2:17" ht="17.399999999999999" customHeight="1" x14ac:dyDescent="0.25">
      <c r="C552" s="1"/>
      <c r="D552" s="1"/>
      <c r="E552" s="1"/>
      <c r="F552" s="14"/>
      <c r="G552" s="15"/>
      <c r="H552" s="15"/>
      <c r="I552" s="1"/>
      <c r="J552" s="16">
        <v>0</v>
      </c>
      <c r="K552" s="1"/>
      <c r="L552" s="1"/>
      <c r="N552" s="141" t="s">
        <v>578</v>
      </c>
      <c r="O552" s="150">
        <f>+O548+O549+O550+O551</f>
        <v>68000000</v>
      </c>
      <c r="P552" s="150">
        <f>+P548+P549+P550+P551</f>
        <v>68000000</v>
      </c>
      <c r="Q552" s="150">
        <f>+Q548+Q549+Q550+Q551</f>
        <v>0</v>
      </c>
    </row>
    <row r="553" spans="2:17" ht="12" x14ac:dyDescent="0.25">
      <c r="C553" s="1"/>
      <c r="D553" s="1"/>
      <c r="E553" s="1"/>
      <c r="F553" s="14"/>
      <c r="G553" s="15"/>
      <c r="H553" s="15"/>
      <c r="I553" s="1"/>
      <c r="J553" s="17"/>
      <c r="K553" s="1"/>
      <c r="L553" s="1"/>
      <c r="N553" s="152" t="s">
        <v>577</v>
      </c>
      <c r="O553" s="153">
        <f>+O552-PRESUPUESTO!F31</f>
        <v>0</v>
      </c>
      <c r="P553" s="153">
        <f>+P552-H551</f>
        <v>0</v>
      </c>
      <c r="Q553" s="152"/>
    </row>
    <row r="554" spans="2:17" ht="12" x14ac:dyDescent="0.25">
      <c r="C554" s="1"/>
      <c r="D554" s="1"/>
      <c r="E554" s="1"/>
      <c r="F554" s="14"/>
      <c r="G554" s="15"/>
      <c r="H554" s="15"/>
      <c r="I554" s="1"/>
      <c r="J554" s="17"/>
      <c r="K554" s="1"/>
      <c r="L554" s="1"/>
    </row>
    <row r="555" spans="2:17" ht="13.2" customHeight="1" x14ac:dyDescent="0.25">
      <c r="C555" s="1"/>
      <c r="D555" s="1"/>
      <c r="E555" s="1"/>
      <c r="F555" s="14"/>
      <c r="G555" s="15"/>
      <c r="H555" s="15"/>
      <c r="I555" s="1"/>
      <c r="J555" s="15"/>
      <c r="K555" s="1"/>
      <c r="L555" s="1"/>
    </row>
    <row r="556" spans="2:17" ht="11.4" customHeight="1" x14ac:dyDescent="0.25">
      <c r="C556" s="1"/>
      <c r="D556" s="1"/>
      <c r="E556" s="1"/>
      <c r="F556" s="14"/>
      <c r="G556" s="15"/>
      <c r="H556" s="15"/>
      <c r="I556" s="1"/>
      <c r="J556" s="15"/>
      <c r="K556" s="1"/>
      <c r="L556" s="1"/>
    </row>
    <row r="557" spans="2:17" ht="12" x14ac:dyDescent="0.25">
      <c r="C557" s="363" t="str">
        <f>+'DATOS COLEGIO'!C25</f>
        <v>JAIME IVÁN OSORIO PEREIRA</v>
      </c>
      <c r="D557" s="363"/>
      <c r="E557" s="363"/>
      <c r="F557" s="363"/>
      <c r="G557" s="18"/>
      <c r="H557" s="18"/>
      <c r="I557" s="13"/>
      <c r="J557" s="18"/>
      <c r="K557" s="1"/>
      <c r="L557" s="1"/>
    </row>
    <row r="558" spans="2:17" ht="11.4" customHeight="1" x14ac:dyDescent="0.25">
      <c r="C558" s="362" t="s">
        <v>176</v>
      </c>
      <c r="D558" s="362"/>
      <c r="E558" s="362"/>
      <c r="F558" s="362"/>
      <c r="G558" s="2"/>
      <c r="H558" s="2"/>
      <c r="I558" s="15" t="s">
        <v>156</v>
      </c>
      <c r="J558" s="15"/>
      <c r="K558" s="1"/>
      <c r="L558" s="1"/>
    </row>
    <row r="559" spans="2:17" ht="11.4" customHeight="1" x14ac:dyDescent="0.25">
      <c r="C559" s="1"/>
      <c r="D559" s="1"/>
      <c r="E559" s="1"/>
      <c r="F559" s="14"/>
      <c r="G559" s="2"/>
      <c r="H559" s="2"/>
      <c r="I559" s="15"/>
      <c r="J559" s="15"/>
      <c r="K559" s="1"/>
      <c r="L559" s="1"/>
    </row>
    <row r="560" spans="2:17" ht="11.4" customHeight="1" x14ac:dyDescent="0.25">
      <c r="C560" s="1"/>
      <c r="D560" s="1"/>
      <c r="E560" s="1"/>
      <c r="F560" s="14"/>
      <c r="G560" s="2"/>
      <c r="H560" s="2"/>
      <c r="I560" s="15"/>
      <c r="J560" s="15"/>
      <c r="K560" s="1"/>
      <c r="L560" s="1"/>
    </row>
    <row r="561" spans="3:12" ht="11.4" customHeight="1" x14ac:dyDescent="0.25">
      <c r="C561" s="1"/>
      <c r="D561" s="1"/>
      <c r="E561" s="1"/>
      <c r="F561" s="14"/>
      <c r="G561" s="2"/>
      <c r="H561" s="2"/>
      <c r="I561" s="15"/>
      <c r="J561" s="15"/>
      <c r="K561" s="1"/>
      <c r="L561" s="1"/>
    </row>
    <row r="562" spans="3:12" ht="11.4" customHeight="1" x14ac:dyDescent="0.25">
      <c r="C562" s="1"/>
      <c r="D562" s="1"/>
      <c r="E562" s="1"/>
      <c r="F562" s="14"/>
      <c r="G562" s="2"/>
      <c r="H562" s="2"/>
      <c r="I562" s="15"/>
      <c r="J562" s="15"/>
      <c r="K562" s="1"/>
      <c r="L562" s="1"/>
    </row>
    <row r="563" spans="3:12" ht="11.4" customHeight="1" x14ac:dyDescent="0.25">
      <c r="C563" s="1"/>
      <c r="D563" s="1"/>
      <c r="E563" s="1"/>
      <c r="F563" s="14"/>
      <c r="G563" s="2"/>
      <c r="H563" s="2"/>
      <c r="I563" s="15"/>
      <c r="J563" s="15"/>
      <c r="K563" s="1"/>
      <c r="L563" s="1"/>
    </row>
    <row r="564" spans="3:12" ht="12" x14ac:dyDescent="0.25">
      <c r="C564" s="363"/>
      <c r="D564" s="363"/>
      <c r="E564" s="363"/>
      <c r="F564" s="363"/>
      <c r="G564" s="2"/>
      <c r="H564" s="2"/>
      <c r="I564" s="18"/>
      <c r="J564" s="18"/>
      <c r="K564" s="1"/>
      <c r="L564" s="1"/>
    </row>
    <row r="565" spans="3:12" ht="11.4" customHeight="1" x14ac:dyDescent="0.25">
      <c r="C565" s="362" t="s">
        <v>157</v>
      </c>
      <c r="D565" s="362"/>
      <c r="E565" s="362"/>
      <c r="F565" s="362"/>
      <c r="G565" s="2"/>
      <c r="H565" s="2"/>
      <c r="I565" s="15" t="s">
        <v>158</v>
      </c>
      <c r="J565" s="15"/>
      <c r="K565" s="1"/>
      <c r="L565" s="1"/>
    </row>
    <row r="566" spans="3:12" ht="11.4" customHeight="1" x14ac:dyDescent="0.25">
      <c r="C566" s="1"/>
      <c r="D566" s="1"/>
      <c r="E566" s="1"/>
      <c r="F566" s="14"/>
      <c r="G566" s="2"/>
      <c r="H566" s="15"/>
      <c r="I566" s="1"/>
      <c r="J566" s="15"/>
      <c r="K566" s="1"/>
      <c r="L566" s="1"/>
    </row>
    <row r="567" spans="3:12" ht="11.4" customHeight="1" x14ac:dyDescent="0.25">
      <c r="C567" s="1"/>
      <c r="D567" s="1"/>
      <c r="E567" s="1"/>
      <c r="F567" s="14"/>
      <c r="G567" s="2"/>
      <c r="H567" s="15"/>
      <c r="I567" s="1"/>
      <c r="J567" s="15"/>
      <c r="K567" s="1"/>
      <c r="L567" s="1"/>
    </row>
    <row r="568" spans="3:12" ht="11.4" customHeight="1" x14ac:dyDescent="0.25">
      <c r="C568" s="1"/>
      <c r="D568" s="1"/>
      <c r="E568" s="1"/>
      <c r="F568" s="14"/>
      <c r="G568" s="2"/>
      <c r="H568" s="15"/>
      <c r="I568" s="1"/>
      <c r="J568" s="15"/>
      <c r="K568" s="1"/>
      <c r="L568" s="1"/>
    </row>
    <row r="569" spans="3:12" ht="11.4" customHeight="1" x14ac:dyDescent="0.25">
      <c r="C569" s="1"/>
      <c r="D569" s="1"/>
      <c r="E569" s="1"/>
      <c r="F569" s="14"/>
      <c r="G569" s="2"/>
      <c r="H569" s="15"/>
      <c r="I569" s="1"/>
      <c r="J569" s="15"/>
      <c r="K569" s="1"/>
      <c r="L569" s="1"/>
    </row>
    <row r="570" spans="3:12" ht="11.4" customHeight="1" x14ac:dyDescent="0.25">
      <c r="C570" s="1"/>
      <c r="D570" s="1"/>
      <c r="E570" s="1"/>
      <c r="F570" s="14"/>
      <c r="G570" s="2"/>
      <c r="H570" s="15"/>
      <c r="I570" s="1"/>
      <c r="J570" s="15"/>
      <c r="K570" s="1"/>
      <c r="L570" s="1"/>
    </row>
    <row r="571" spans="3:12" ht="12" x14ac:dyDescent="0.25">
      <c r="C571" s="363"/>
      <c r="D571" s="363"/>
      <c r="E571" s="363"/>
      <c r="F571" s="363"/>
      <c r="G571" s="2"/>
      <c r="H571" s="18"/>
      <c r="I571" s="13"/>
      <c r="J571" s="15"/>
      <c r="K571" s="1"/>
      <c r="L571" s="1"/>
    </row>
    <row r="572" spans="3:12" ht="11.4" customHeight="1" x14ac:dyDescent="0.25">
      <c r="C572" s="362" t="s">
        <v>177</v>
      </c>
      <c r="D572" s="362"/>
      <c r="E572" s="362"/>
      <c r="F572" s="362"/>
      <c r="G572" s="2"/>
      <c r="H572" s="15"/>
      <c r="I572" s="1"/>
      <c r="J572" s="15"/>
      <c r="K572" s="1"/>
      <c r="L572" s="1"/>
    </row>
  </sheetData>
  <mergeCells count="37">
    <mergeCell ref="C4:E4"/>
    <mergeCell ref="F4:J4"/>
    <mergeCell ref="L1:M1"/>
    <mergeCell ref="N546:Q546"/>
    <mergeCell ref="B10:B11"/>
    <mergeCell ref="C1:J1"/>
    <mergeCell ref="C2:J2"/>
    <mergeCell ref="F3:J3"/>
    <mergeCell ref="F5:J5"/>
    <mergeCell ref="C6:E6"/>
    <mergeCell ref="F6:J6"/>
    <mergeCell ref="M10:M11"/>
    <mergeCell ref="C7:E7"/>
    <mergeCell ref="F7:J7"/>
    <mergeCell ref="C8:E8"/>
    <mergeCell ref="F8:J8"/>
    <mergeCell ref="H10:H11"/>
    <mergeCell ref="I10:I11"/>
    <mergeCell ref="F10:F11"/>
    <mergeCell ref="C547:G547"/>
    <mergeCell ref="C548:G548"/>
    <mergeCell ref="C9:E9"/>
    <mergeCell ref="F9:J9"/>
    <mergeCell ref="A10:A11"/>
    <mergeCell ref="C572:F572"/>
    <mergeCell ref="C558:F558"/>
    <mergeCell ref="C564:F564"/>
    <mergeCell ref="C565:F565"/>
    <mergeCell ref="C557:F557"/>
    <mergeCell ref="C550:G550"/>
    <mergeCell ref="C571:F571"/>
    <mergeCell ref="C551:G551"/>
    <mergeCell ref="C549:G549"/>
    <mergeCell ref="J10:J11"/>
    <mergeCell ref="C10:C11"/>
    <mergeCell ref="D10:E10"/>
    <mergeCell ref="G10:G11"/>
  </mergeCells>
  <conditionalFormatting sqref="F12:F13 F191:F199 F201:F227 F229:F237 F179:F189 F15:F177 F342:F546 F239:F340">
    <cfRule type="cellIs" dxfId="8" priority="11" operator="equal">
      <formula>0</formula>
    </cfRule>
  </conditionalFormatting>
  <conditionalFormatting sqref="G12:G13">
    <cfRule type="cellIs" dxfId="7" priority="10" operator="equal">
      <formula>0</formula>
    </cfRule>
  </conditionalFormatting>
  <conditionalFormatting sqref="F14">
    <cfRule type="cellIs" dxfId="6" priority="7" operator="equal">
      <formula>0</formula>
    </cfRule>
  </conditionalFormatting>
  <conditionalFormatting sqref="G14">
    <cfRule type="cellIs" dxfId="5" priority="6" operator="equal">
      <formula>0</formula>
    </cfRule>
  </conditionalFormatting>
  <conditionalFormatting sqref="F190">
    <cfRule type="cellIs" dxfId="4" priority="5" operator="equal">
      <formula>0</formula>
    </cfRule>
  </conditionalFormatting>
  <conditionalFormatting sqref="F200">
    <cfRule type="cellIs" dxfId="3" priority="4" operator="equal">
      <formula>0</formula>
    </cfRule>
  </conditionalFormatting>
  <conditionalFormatting sqref="F228">
    <cfRule type="cellIs" dxfId="2" priority="3" operator="equal">
      <formula>0</formula>
    </cfRule>
  </conditionalFormatting>
  <conditionalFormatting sqref="F238">
    <cfRule type="cellIs" dxfId="1" priority="2" operator="equal">
      <formula>0</formula>
    </cfRule>
  </conditionalFormatting>
  <conditionalFormatting sqref="F178">
    <cfRule type="cellIs" dxfId="0" priority="1" operator="equal">
      <formula>0</formula>
    </cfRule>
  </conditionalFormatting>
  <dataValidations count="1">
    <dataValidation type="custom" allowBlank="1" showInputMessage="1" showErrorMessage="1" sqref="H178 H100:H110 H117:H133 H216:H226 J250 H469:H470 H29:J29 J438 H288:J288 J408 J536 H300:J300 J496 H547:H551 H536 H497 H488 H403 H301 H283 H273 H245 H238 H228 H211 H200 H190 H112 H84 H51 H24 H12 H17:H22 H30:H49 H139:H176 H195:H198 H205:H209 H234:H236 H243 H271 H278:H281 H303:H400 H409:H432 H439:H463 H472:H478 H490 H499:H506 H510:H528 H538:H544 H184:H188 H250:H265 H291:H294 M554:Q1048576 H289 H183:J183 P1:Q16 M2:O16 H138:J138 H67:H80 H56:H61 H89:H94 L17:Q553 B1:B1048576 J56 J67 J89 J100 J117 J216 J233">
      <formula1>"."</formula1>
    </dataValidation>
  </dataValidations>
  <printOptions horizontalCentered="1"/>
  <pageMargins left="0.35433070866141736" right="0.11811023622047245" top="0.35" bottom="0.59055118110236227" header="0" footer="0"/>
  <pageSetup scale="93" orientation="landscape"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39997558519241921"/>
  </sheetPr>
  <dimension ref="A1:I603"/>
  <sheetViews>
    <sheetView showGridLines="0" topLeftCell="A150" zoomScale="110" zoomScaleNormal="110" workbookViewId="0">
      <selection activeCell="F85" sqref="F85"/>
    </sheetView>
  </sheetViews>
  <sheetFormatPr baseColWidth="10" defaultColWidth="14.44140625" defaultRowHeight="10.199999999999999" x14ac:dyDescent="0.2"/>
  <cols>
    <col min="1" max="1" width="13" style="335" customWidth="1"/>
    <col min="2" max="2" width="6.44140625" style="124" customWidth="1"/>
    <col min="3" max="3" width="21" style="62" customWidth="1"/>
    <col min="4" max="4" width="50.5546875" style="156" customWidth="1"/>
    <col min="5" max="5" width="10.33203125" style="62" customWidth="1"/>
    <col min="6" max="6" width="13.6640625" style="62" customWidth="1"/>
    <col min="7" max="7" width="14.44140625" style="61"/>
    <col min="8" max="8" width="14.44140625" style="62"/>
    <col min="9" max="9" width="36" style="62" customWidth="1"/>
    <col min="10" max="16384" width="14.44140625" style="62"/>
  </cols>
  <sheetData>
    <row r="1" spans="3:6" x14ac:dyDescent="0.2">
      <c r="C1" s="416" t="str">
        <f>+'DATOS COLEGIO'!C22</f>
        <v xml:space="preserve">COLEGIO LUIS CARLOS GALÁN SARMIENTO </v>
      </c>
      <c r="D1" s="415"/>
      <c r="E1" s="415"/>
      <c r="F1" s="415"/>
    </row>
    <row r="2" spans="3:6" x14ac:dyDescent="0.2">
      <c r="C2" s="416" t="s">
        <v>179</v>
      </c>
      <c r="D2" s="415"/>
      <c r="E2" s="415"/>
      <c r="F2" s="415"/>
    </row>
    <row r="3" spans="3:6" ht="13.2" customHeight="1" x14ac:dyDescent="0.2">
      <c r="C3" s="416" t="str">
        <f>+'DATOS COLEGIO'!C23</f>
        <v>NIT.804008281-6</v>
      </c>
      <c r="D3" s="416"/>
      <c r="E3" s="416"/>
      <c r="F3" s="416"/>
    </row>
    <row r="4" spans="3:6" x14ac:dyDescent="0.2">
      <c r="C4" s="416" t="s">
        <v>677</v>
      </c>
      <c r="D4" s="415"/>
      <c r="E4" s="415"/>
      <c r="F4" s="415"/>
    </row>
    <row r="5" spans="3:6" ht="25.2" customHeight="1" x14ac:dyDescent="0.2">
      <c r="C5" s="417" t="s">
        <v>659</v>
      </c>
      <c r="D5" s="415"/>
      <c r="E5" s="415"/>
      <c r="F5" s="415"/>
    </row>
    <row r="6" spans="3:6" x14ac:dyDescent="0.2">
      <c r="C6" s="63"/>
      <c r="D6" s="63"/>
      <c r="E6" s="63"/>
      <c r="F6" s="63"/>
    </row>
    <row r="7" spans="3:6" x14ac:dyDescent="0.2">
      <c r="C7" s="416" t="s">
        <v>224</v>
      </c>
      <c r="D7" s="415"/>
      <c r="E7" s="415"/>
      <c r="F7" s="415"/>
    </row>
    <row r="8" spans="3:6" x14ac:dyDescent="0.2">
      <c r="C8" s="63"/>
      <c r="D8" s="63"/>
      <c r="E8" s="63"/>
      <c r="F8" s="63"/>
    </row>
    <row r="9" spans="3:6" x14ac:dyDescent="0.2">
      <c r="C9" s="63"/>
      <c r="D9" s="63"/>
      <c r="E9" s="63"/>
      <c r="F9" s="63"/>
    </row>
    <row r="10" spans="3:6" x14ac:dyDescent="0.2">
      <c r="C10" s="416" t="s">
        <v>0</v>
      </c>
      <c r="D10" s="415"/>
      <c r="E10" s="415"/>
      <c r="F10" s="415"/>
    </row>
    <row r="11" spans="3:6" x14ac:dyDescent="0.2">
      <c r="C11" s="63"/>
      <c r="D11" s="63"/>
      <c r="E11" s="63"/>
      <c r="F11" s="63"/>
    </row>
    <row r="12" spans="3:6" ht="32.4" customHeight="1" x14ac:dyDescent="0.2">
      <c r="C12" s="414" t="s">
        <v>1</v>
      </c>
      <c r="D12" s="418"/>
      <c r="E12" s="418"/>
      <c r="F12" s="418"/>
    </row>
    <row r="13" spans="3:6" x14ac:dyDescent="0.2">
      <c r="C13" s="63"/>
      <c r="D13" s="63"/>
      <c r="E13" s="63"/>
      <c r="F13" s="63"/>
    </row>
    <row r="14" spans="3:6" ht="37.200000000000003" customHeight="1" x14ac:dyDescent="0.2">
      <c r="C14" s="414" t="s">
        <v>2</v>
      </c>
      <c r="D14" s="415"/>
      <c r="E14" s="415"/>
      <c r="F14" s="415"/>
    </row>
    <row r="15" spans="3:6" x14ac:dyDescent="0.2">
      <c r="C15" s="63"/>
      <c r="D15" s="63"/>
      <c r="E15" s="63"/>
      <c r="F15" s="63"/>
    </row>
    <row r="16" spans="3:6" ht="33.6" customHeight="1" x14ac:dyDescent="0.2">
      <c r="C16" s="414" t="s">
        <v>3</v>
      </c>
      <c r="D16" s="415"/>
      <c r="E16" s="415"/>
      <c r="F16" s="415"/>
    </row>
    <row r="17" spans="2:9" x14ac:dyDescent="0.2">
      <c r="C17" s="63"/>
      <c r="D17" s="63"/>
      <c r="E17" s="63"/>
      <c r="F17" s="63"/>
    </row>
    <row r="18" spans="2:9" ht="39.6" customHeight="1" x14ac:dyDescent="0.2">
      <c r="C18" s="414" t="s">
        <v>4</v>
      </c>
      <c r="D18" s="415"/>
      <c r="E18" s="415"/>
      <c r="F18" s="415"/>
    </row>
    <row r="19" spans="2:9" x14ac:dyDescent="0.2">
      <c r="C19" s="63"/>
      <c r="D19" s="63"/>
      <c r="E19" s="63"/>
      <c r="F19" s="63"/>
    </row>
    <row r="20" spans="2:9" ht="38.4" customHeight="1" x14ac:dyDescent="0.2">
      <c r="C20" s="414" t="s">
        <v>5</v>
      </c>
      <c r="D20" s="415"/>
      <c r="E20" s="415"/>
      <c r="F20" s="415"/>
    </row>
    <row r="21" spans="2:9" x14ac:dyDescent="0.2">
      <c r="C21" s="63"/>
      <c r="D21" s="63"/>
      <c r="E21" s="63"/>
      <c r="F21" s="63"/>
    </row>
    <row r="22" spans="2:9" ht="36.6" customHeight="1" x14ac:dyDescent="0.2">
      <c r="C22" s="414" t="s">
        <v>6</v>
      </c>
      <c r="D22" s="415"/>
      <c r="E22" s="415"/>
      <c r="F22" s="415"/>
    </row>
    <row r="23" spans="2:9" x14ac:dyDescent="0.2">
      <c r="C23" s="63"/>
      <c r="D23" s="63"/>
      <c r="E23" s="63"/>
      <c r="F23" s="63"/>
    </row>
    <row r="24" spans="2:9" x14ac:dyDescent="0.2">
      <c r="C24" s="416" t="s">
        <v>7</v>
      </c>
      <c r="D24" s="415"/>
      <c r="E24" s="415"/>
      <c r="F24" s="415"/>
    </row>
    <row r="25" spans="2:9" x14ac:dyDescent="0.2">
      <c r="C25" s="63"/>
      <c r="D25" s="63"/>
      <c r="E25" s="63"/>
      <c r="F25" s="63"/>
    </row>
    <row r="26" spans="2:9" ht="34.950000000000003" customHeight="1" x14ac:dyDescent="0.2">
      <c r="C26" s="414" t="s">
        <v>225</v>
      </c>
      <c r="D26" s="415"/>
      <c r="E26" s="415"/>
      <c r="F26" s="415"/>
      <c r="H26" s="327">
        <v>1</v>
      </c>
      <c r="I26" s="328" t="s">
        <v>640</v>
      </c>
    </row>
    <row r="27" spans="2:9" x14ac:dyDescent="0.2">
      <c r="C27" s="63"/>
      <c r="D27" s="63"/>
      <c r="E27" s="63"/>
      <c r="F27" s="63"/>
      <c r="H27" s="327">
        <v>2</v>
      </c>
      <c r="I27" s="329" t="s">
        <v>641</v>
      </c>
    </row>
    <row r="28" spans="2:9" ht="36.6" customHeight="1" x14ac:dyDescent="0.2">
      <c r="C28" s="414" t="s">
        <v>678</v>
      </c>
      <c r="D28" s="415"/>
      <c r="E28" s="415"/>
      <c r="F28" s="415"/>
      <c r="H28" s="327">
        <v>3</v>
      </c>
      <c r="I28" s="330" t="s">
        <v>642</v>
      </c>
    </row>
    <row r="29" spans="2:9" x14ac:dyDescent="0.2">
      <c r="C29" s="63"/>
      <c r="D29" s="63"/>
      <c r="E29" s="63"/>
      <c r="F29" s="63"/>
      <c r="H29" s="327">
        <v>4</v>
      </c>
      <c r="I29" s="331" t="s">
        <v>643</v>
      </c>
    </row>
    <row r="30" spans="2:9" ht="19.2" x14ac:dyDescent="0.2">
      <c r="B30" s="190" t="s">
        <v>579</v>
      </c>
      <c r="C30" s="64" t="s">
        <v>180</v>
      </c>
      <c r="D30" s="195" t="s">
        <v>181</v>
      </c>
      <c r="E30" s="189" t="s">
        <v>182</v>
      </c>
      <c r="F30" s="65" t="s">
        <v>183</v>
      </c>
    </row>
    <row r="31" spans="2:9" x14ac:dyDescent="0.2">
      <c r="B31" s="154"/>
      <c r="C31" s="21">
        <v>1</v>
      </c>
      <c r="D31" s="39" t="s">
        <v>8</v>
      </c>
      <c r="E31" s="22"/>
      <c r="F31" s="23">
        <f t="shared" ref="F31" si="0">F32+F46</f>
        <v>68000000</v>
      </c>
    </row>
    <row r="32" spans="2:9" x14ac:dyDescent="0.2">
      <c r="B32" s="154"/>
      <c r="C32" s="129" t="s">
        <v>9</v>
      </c>
      <c r="D32" s="130" t="s">
        <v>10</v>
      </c>
      <c r="E32" s="131"/>
      <c r="F32" s="132">
        <f>F33</f>
        <v>68000000</v>
      </c>
    </row>
    <row r="33" spans="2:8" x14ac:dyDescent="0.2">
      <c r="B33" s="154"/>
      <c r="C33" s="21" t="s">
        <v>11</v>
      </c>
      <c r="D33" s="39" t="s">
        <v>184</v>
      </c>
      <c r="E33" s="22"/>
      <c r="F33" s="23">
        <f>F34+F38</f>
        <v>68000000</v>
      </c>
    </row>
    <row r="34" spans="2:8" x14ac:dyDescent="0.2">
      <c r="B34" s="154"/>
      <c r="C34" s="21" t="s">
        <v>12</v>
      </c>
      <c r="D34" s="39" t="s">
        <v>185</v>
      </c>
      <c r="E34" s="22"/>
      <c r="F34" s="23">
        <f>F35</f>
        <v>5000000</v>
      </c>
    </row>
    <row r="35" spans="2:8" ht="10.199999999999999" customHeight="1" x14ac:dyDescent="0.2">
      <c r="B35" s="154"/>
      <c r="C35" s="21" t="s">
        <v>13</v>
      </c>
      <c r="D35" s="39" t="s">
        <v>14</v>
      </c>
      <c r="E35" s="22"/>
      <c r="F35" s="23">
        <f>SUM(F36:F37)</f>
        <v>5000000</v>
      </c>
    </row>
    <row r="36" spans="2:8" ht="12.75" customHeight="1" x14ac:dyDescent="0.2">
      <c r="B36" s="154">
        <v>1</v>
      </c>
      <c r="C36" s="133" t="s">
        <v>15</v>
      </c>
      <c r="D36" s="134" t="s">
        <v>16</v>
      </c>
      <c r="E36" s="135">
        <v>1</v>
      </c>
      <c r="F36" s="136">
        <v>5000000</v>
      </c>
    </row>
    <row r="37" spans="2:8" x14ac:dyDescent="0.2">
      <c r="B37" s="154">
        <v>4</v>
      </c>
      <c r="C37" s="125" t="s">
        <v>15</v>
      </c>
      <c r="D37" s="126" t="s">
        <v>16</v>
      </c>
      <c r="E37" s="127">
        <v>4</v>
      </c>
      <c r="F37" s="128"/>
    </row>
    <row r="38" spans="2:8" x14ac:dyDescent="0.2">
      <c r="B38" s="154"/>
      <c r="C38" s="21" t="s">
        <v>17</v>
      </c>
      <c r="D38" s="39" t="s">
        <v>18</v>
      </c>
      <c r="E38" s="22"/>
      <c r="F38" s="23">
        <f t="shared" ref="F38" si="1">F39+F43</f>
        <v>63000000</v>
      </c>
      <c r="H38" s="168"/>
    </row>
    <row r="39" spans="2:8" x14ac:dyDescent="0.2">
      <c r="B39" s="154"/>
      <c r="C39" s="21" t="s">
        <v>19</v>
      </c>
      <c r="D39" s="39" t="s">
        <v>20</v>
      </c>
      <c r="E39" s="22"/>
      <c r="F39" s="23">
        <f>F40</f>
        <v>63000000</v>
      </c>
    </row>
    <row r="40" spans="2:8" x14ac:dyDescent="0.2">
      <c r="B40" s="154"/>
      <c r="C40" s="21" t="s">
        <v>21</v>
      </c>
      <c r="D40" s="39" t="s">
        <v>22</v>
      </c>
      <c r="E40" s="22"/>
      <c r="F40" s="23">
        <f>F41</f>
        <v>63000000</v>
      </c>
    </row>
    <row r="41" spans="2:8" x14ac:dyDescent="0.2">
      <c r="B41" s="154"/>
      <c r="C41" s="21" t="s">
        <v>23</v>
      </c>
      <c r="D41" s="39" t="s">
        <v>24</v>
      </c>
      <c r="E41" s="22"/>
      <c r="F41" s="23">
        <f>F42</f>
        <v>63000000</v>
      </c>
    </row>
    <row r="42" spans="2:8" x14ac:dyDescent="0.2">
      <c r="B42" s="154">
        <v>2</v>
      </c>
      <c r="C42" s="74" t="s">
        <v>25</v>
      </c>
      <c r="D42" s="75" t="s">
        <v>26</v>
      </c>
      <c r="E42" s="76">
        <v>2</v>
      </c>
      <c r="F42" s="77">
        <v>63000000</v>
      </c>
    </row>
    <row r="43" spans="2:8" x14ac:dyDescent="0.2">
      <c r="B43" s="154"/>
      <c r="C43" s="21" t="s">
        <v>186</v>
      </c>
      <c r="D43" s="39" t="s">
        <v>187</v>
      </c>
      <c r="E43" s="22"/>
      <c r="F43" s="23">
        <f>SUM(F44:F45)</f>
        <v>0</v>
      </c>
    </row>
    <row r="44" spans="2:8" x14ac:dyDescent="0.2">
      <c r="B44" s="154">
        <v>3</v>
      </c>
      <c r="C44" s="82" t="s">
        <v>188</v>
      </c>
      <c r="D44" s="83" t="s">
        <v>189</v>
      </c>
      <c r="E44" s="84">
        <v>3</v>
      </c>
      <c r="F44" s="85"/>
    </row>
    <row r="45" spans="2:8" ht="9.6" hidden="1" customHeight="1" x14ac:dyDescent="0.2">
      <c r="B45" s="154"/>
      <c r="C45" s="86" t="s">
        <v>188</v>
      </c>
      <c r="D45" s="87" t="s">
        <v>189</v>
      </c>
      <c r="E45" s="88">
        <v>28</v>
      </c>
      <c r="F45" s="89">
        <v>0</v>
      </c>
    </row>
    <row r="46" spans="2:8" hidden="1" x14ac:dyDescent="0.2">
      <c r="B46" s="154"/>
      <c r="C46" s="21" t="s">
        <v>27</v>
      </c>
      <c r="D46" s="39" t="s">
        <v>190</v>
      </c>
      <c r="E46" s="22"/>
      <c r="F46" s="23">
        <f>F47+F53+F58+F65</f>
        <v>0</v>
      </c>
    </row>
    <row r="47" spans="2:8" hidden="1" x14ac:dyDescent="0.2">
      <c r="B47" s="154"/>
      <c r="C47" s="21" t="s">
        <v>28</v>
      </c>
      <c r="D47" s="39" t="s">
        <v>29</v>
      </c>
      <c r="E47" s="22"/>
      <c r="F47" s="23">
        <f>F48</f>
        <v>0</v>
      </c>
    </row>
    <row r="48" spans="2:8" hidden="1" x14ac:dyDescent="0.2">
      <c r="B48" s="154"/>
      <c r="C48" s="21" t="s">
        <v>30</v>
      </c>
      <c r="D48" s="39" t="s">
        <v>31</v>
      </c>
      <c r="E48" s="22"/>
      <c r="F48" s="23">
        <f>F49</f>
        <v>0</v>
      </c>
    </row>
    <row r="49" spans="2:6" ht="10.199999999999999" hidden="1" customHeight="1" x14ac:dyDescent="0.2">
      <c r="B49" s="154"/>
      <c r="C49" s="21" t="s">
        <v>32</v>
      </c>
      <c r="D49" s="39" t="s">
        <v>33</v>
      </c>
      <c r="E49" s="22"/>
      <c r="F49" s="23">
        <f>F50+F51</f>
        <v>0</v>
      </c>
    </row>
    <row r="50" spans="2:6" hidden="1" x14ac:dyDescent="0.2">
      <c r="B50" s="154"/>
      <c r="C50" s="24" t="s">
        <v>34</v>
      </c>
      <c r="D50" s="37" t="s">
        <v>35</v>
      </c>
      <c r="E50" s="25">
        <v>41</v>
      </c>
      <c r="F50" s="26">
        <v>0</v>
      </c>
    </row>
    <row r="51" spans="2:6" hidden="1" x14ac:dyDescent="0.2">
      <c r="B51" s="154"/>
      <c r="C51" s="21" t="s">
        <v>36</v>
      </c>
      <c r="D51" s="39" t="s">
        <v>37</v>
      </c>
      <c r="E51" s="22"/>
      <c r="F51" s="23">
        <f>F52</f>
        <v>0</v>
      </c>
    </row>
    <row r="52" spans="2:6" hidden="1" x14ac:dyDescent="0.2">
      <c r="B52" s="154"/>
      <c r="C52" s="24" t="s">
        <v>38</v>
      </c>
      <c r="D52" s="37" t="s">
        <v>39</v>
      </c>
      <c r="E52" s="25">
        <v>41</v>
      </c>
      <c r="F52" s="26">
        <v>0</v>
      </c>
    </row>
    <row r="53" spans="2:6" hidden="1" x14ac:dyDescent="0.2">
      <c r="B53" s="154"/>
      <c r="C53" s="21" t="s">
        <v>40</v>
      </c>
      <c r="D53" s="39" t="s">
        <v>41</v>
      </c>
      <c r="E53" s="22"/>
      <c r="F53" s="23">
        <f>SUM(F54:F57)</f>
        <v>0</v>
      </c>
    </row>
    <row r="54" spans="2:6" hidden="1" x14ac:dyDescent="0.2">
      <c r="B54" s="154"/>
      <c r="C54" s="24" t="s">
        <v>42</v>
      </c>
      <c r="D54" s="37" t="s">
        <v>43</v>
      </c>
      <c r="E54" s="25">
        <v>35</v>
      </c>
      <c r="F54" s="26">
        <v>0</v>
      </c>
    </row>
    <row r="55" spans="2:6" ht="12.75" hidden="1" customHeight="1" x14ac:dyDescent="0.2">
      <c r="B55" s="154"/>
      <c r="C55" s="24" t="s">
        <v>42</v>
      </c>
      <c r="D55" s="37" t="s">
        <v>43</v>
      </c>
      <c r="E55" s="25">
        <v>36</v>
      </c>
      <c r="F55" s="26">
        <v>0</v>
      </c>
    </row>
    <row r="56" spans="2:6" ht="12.75" hidden="1" customHeight="1" x14ac:dyDescent="0.2">
      <c r="B56" s="154"/>
      <c r="C56" s="24" t="s">
        <v>42</v>
      </c>
      <c r="D56" s="37" t="s">
        <v>43</v>
      </c>
      <c r="E56" s="25">
        <v>37</v>
      </c>
      <c r="F56" s="26">
        <v>0</v>
      </c>
    </row>
    <row r="57" spans="2:6" ht="12.75" hidden="1" customHeight="1" x14ac:dyDescent="0.2">
      <c r="B57" s="154"/>
      <c r="C57" s="24" t="s">
        <v>42</v>
      </c>
      <c r="D57" s="37" t="s">
        <v>43</v>
      </c>
      <c r="E57" s="25">
        <v>43</v>
      </c>
      <c r="F57" s="26">
        <v>0</v>
      </c>
    </row>
    <row r="58" spans="2:6" ht="12.75" hidden="1" customHeight="1" x14ac:dyDescent="0.2">
      <c r="B58" s="154"/>
      <c r="C58" s="21" t="s">
        <v>44</v>
      </c>
      <c r="D58" s="39" t="s">
        <v>45</v>
      </c>
      <c r="E58" s="22"/>
      <c r="F58" s="23">
        <f>F59+F64</f>
        <v>0</v>
      </c>
    </row>
    <row r="59" spans="2:6" ht="12.75" hidden="1" customHeight="1" x14ac:dyDescent="0.2">
      <c r="B59" s="154"/>
      <c r="C59" s="21" t="s">
        <v>46</v>
      </c>
      <c r="D59" s="39" t="s">
        <v>47</v>
      </c>
      <c r="E59" s="22"/>
      <c r="F59" s="23">
        <f>F60+F62</f>
        <v>0</v>
      </c>
    </row>
    <row r="60" spans="2:6" ht="12.75" hidden="1" customHeight="1" x14ac:dyDescent="0.2">
      <c r="B60" s="154"/>
      <c r="C60" s="21" t="s">
        <v>191</v>
      </c>
      <c r="D60" s="39" t="s">
        <v>192</v>
      </c>
      <c r="E60" s="22"/>
      <c r="F60" s="23">
        <f>F61</f>
        <v>0</v>
      </c>
    </row>
    <row r="61" spans="2:6" ht="12.75" hidden="1" customHeight="1" x14ac:dyDescent="0.2">
      <c r="B61" s="154"/>
      <c r="C61" s="24" t="s">
        <v>193</v>
      </c>
      <c r="D61" s="37" t="s">
        <v>51</v>
      </c>
      <c r="E61" s="25">
        <v>41</v>
      </c>
      <c r="F61" s="26">
        <v>0</v>
      </c>
    </row>
    <row r="62" spans="2:6" ht="12.75" hidden="1" customHeight="1" x14ac:dyDescent="0.2">
      <c r="B62" s="154"/>
      <c r="C62" s="21" t="s">
        <v>48</v>
      </c>
      <c r="D62" s="39" t="s">
        <v>49</v>
      </c>
      <c r="E62" s="22"/>
      <c r="F62" s="23">
        <f>F63</f>
        <v>0</v>
      </c>
    </row>
    <row r="63" spans="2:6" ht="12.75" hidden="1" customHeight="1" x14ac:dyDescent="0.2">
      <c r="B63" s="154"/>
      <c r="C63" s="24" t="s">
        <v>50</v>
      </c>
      <c r="D63" s="37" t="s">
        <v>51</v>
      </c>
      <c r="E63" s="25">
        <v>41</v>
      </c>
      <c r="F63" s="26">
        <v>0</v>
      </c>
    </row>
    <row r="64" spans="2:6" ht="12.75" hidden="1" customHeight="1" x14ac:dyDescent="0.2">
      <c r="B64" s="154"/>
      <c r="C64" s="24" t="s">
        <v>194</v>
      </c>
      <c r="D64" s="37" t="s">
        <v>195</v>
      </c>
      <c r="E64" s="25">
        <v>41</v>
      </c>
      <c r="F64" s="26">
        <v>0</v>
      </c>
    </row>
    <row r="65" spans="1:6" ht="12.75" hidden="1" customHeight="1" x14ac:dyDescent="0.2">
      <c r="B65" s="154"/>
      <c r="C65" s="21" t="s">
        <v>52</v>
      </c>
      <c r="D65" s="39" t="s">
        <v>53</v>
      </c>
      <c r="E65" s="22"/>
      <c r="F65" s="23">
        <f>SUM(F66:F73)</f>
        <v>0</v>
      </c>
    </row>
    <row r="66" spans="1:6" ht="12.75" hidden="1" customHeight="1" x14ac:dyDescent="0.2">
      <c r="B66" s="154"/>
      <c r="C66" s="24" t="s">
        <v>54</v>
      </c>
      <c r="D66" s="37" t="s">
        <v>55</v>
      </c>
      <c r="E66" s="25">
        <v>32</v>
      </c>
      <c r="F66" s="26">
        <v>0</v>
      </c>
    </row>
    <row r="67" spans="1:6" ht="12.75" hidden="1" customHeight="1" x14ac:dyDescent="0.2">
      <c r="B67" s="154"/>
      <c r="C67" s="24" t="s">
        <v>54</v>
      </c>
      <c r="D67" s="37" t="s">
        <v>55</v>
      </c>
      <c r="E67" s="25">
        <v>33</v>
      </c>
      <c r="F67" s="26">
        <v>0</v>
      </c>
    </row>
    <row r="68" spans="1:6" ht="12.75" hidden="1" customHeight="1" x14ac:dyDescent="0.2">
      <c r="B68" s="154"/>
      <c r="C68" s="24" t="s">
        <v>54</v>
      </c>
      <c r="D68" s="37" t="s">
        <v>55</v>
      </c>
      <c r="E68" s="25">
        <v>34</v>
      </c>
      <c r="F68" s="26">
        <v>0</v>
      </c>
    </row>
    <row r="69" spans="1:6" ht="12.75" hidden="1" customHeight="1" x14ac:dyDescent="0.2">
      <c r="B69" s="154"/>
      <c r="C69" s="24" t="s">
        <v>54</v>
      </c>
      <c r="D69" s="37" t="s">
        <v>55</v>
      </c>
      <c r="E69" s="25">
        <v>38</v>
      </c>
      <c r="F69" s="26">
        <v>0</v>
      </c>
    </row>
    <row r="70" spans="1:6" ht="12.75" hidden="1" customHeight="1" x14ac:dyDescent="0.2">
      <c r="B70" s="154"/>
      <c r="C70" s="24" t="s">
        <v>54</v>
      </c>
      <c r="D70" s="37" t="s">
        <v>55</v>
      </c>
      <c r="E70" s="25">
        <v>39</v>
      </c>
      <c r="F70" s="26">
        <v>0</v>
      </c>
    </row>
    <row r="71" spans="1:6" ht="12.75" hidden="1" customHeight="1" x14ac:dyDescent="0.2">
      <c r="B71" s="154"/>
      <c r="C71" s="24" t="s">
        <v>54</v>
      </c>
      <c r="D71" s="37" t="s">
        <v>55</v>
      </c>
      <c r="E71" s="25">
        <v>40</v>
      </c>
      <c r="F71" s="26">
        <v>0</v>
      </c>
    </row>
    <row r="72" spans="1:6" ht="12.75" hidden="1" customHeight="1" x14ac:dyDescent="0.2">
      <c r="B72" s="154"/>
      <c r="C72" s="24" t="s">
        <v>54</v>
      </c>
      <c r="D72" s="37" t="s">
        <v>55</v>
      </c>
      <c r="E72" s="25">
        <v>42</v>
      </c>
      <c r="F72" s="26">
        <v>0</v>
      </c>
    </row>
    <row r="73" spans="1:6" ht="12.75" hidden="1" customHeight="1" x14ac:dyDescent="0.2">
      <c r="B73" s="154"/>
      <c r="C73" s="24" t="s">
        <v>54</v>
      </c>
      <c r="D73" s="37" t="s">
        <v>55</v>
      </c>
      <c r="E73" s="25">
        <v>44</v>
      </c>
      <c r="F73" s="26">
        <v>0</v>
      </c>
    </row>
    <row r="74" spans="1:6" x14ac:dyDescent="0.2">
      <c r="C74" s="63"/>
      <c r="D74" s="63"/>
      <c r="E74" s="66"/>
      <c r="F74" s="63"/>
    </row>
    <row r="75" spans="1:6" x14ac:dyDescent="0.2">
      <c r="C75" s="63"/>
      <c r="D75" s="63"/>
      <c r="E75" s="66"/>
      <c r="F75" s="63"/>
    </row>
    <row r="76" spans="1:6" ht="53.4" customHeight="1" x14ac:dyDescent="0.2">
      <c r="C76" s="414" t="s">
        <v>226</v>
      </c>
      <c r="D76" s="418"/>
      <c r="E76" s="418"/>
      <c r="F76" s="418"/>
    </row>
    <row r="77" spans="1:6" x14ac:dyDescent="0.2">
      <c r="C77" s="67"/>
      <c r="D77" s="157"/>
      <c r="E77" s="67"/>
      <c r="F77" s="67"/>
    </row>
    <row r="78" spans="1:6" ht="33.6" customHeight="1" x14ac:dyDescent="0.2">
      <c r="C78" s="414" t="s">
        <v>679</v>
      </c>
      <c r="D78" s="415"/>
      <c r="E78" s="415"/>
      <c r="F78" s="415"/>
    </row>
    <row r="79" spans="1:6" x14ac:dyDescent="0.2">
      <c r="C79" s="63"/>
      <c r="D79" s="63"/>
      <c r="E79" s="63"/>
      <c r="F79" s="63"/>
    </row>
    <row r="80" spans="1:6" ht="19.2" x14ac:dyDescent="0.2">
      <c r="A80" s="343" t="s">
        <v>645</v>
      </c>
      <c r="B80" s="68" t="s">
        <v>579</v>
      </c>
      <c r="C80" s="68" t="s">
        <v>180</v>
      </c>
      <c r="D80" s="195" t="s">
        <v>181</v>
      </c>
      <c r="E80" s="188" t="s">
        <v>182</v>
      </c>
      <c r="F80" s="69" t="s">
        <v>183</v>
      </c>
    </row>
    <row r="81" spans="1:7" x14ac:dyDescent="0.2">
      <c r="B81" s="154"/>
      <c r="C81" s="27" t="s">
        <v>56</v>
      </c>
      <c r="D81" s="196" t="s">
        <v>57</v>
      </c>
      <c r="E81" s="28"/>
      <c r="F81" s="29">
        <f>F82</f>
        <v>68000000</v>
      </c>
    </row>
    <row r="82" spans="1:7" x14ac:dyDescent="0.2">
      <c r="B82" s="154"/>
      <c r="C82" s="27" t="s">
        <v>58</v>
      </c>
      <c r="D82" s="196" t="s">
        <v>59</v>
      </c>
      <c r="E82" s="28"/>
      <c r="F82" s="29">
        <f>F83</f>
        <v>68000000</v>
      </c>
    </row>
    <row r="83" spans="1:7" ht="10.199999999999999" customHeight="1" x14ac:dyDescent="0.2">
      <c r="B83" s="154"/>
      <c r="C83" s="27" t="s">
        <v>60</v>
      </c>
      <c r="D83" s="196" t="s">
        <v>61</v>
      </c>
      <c r="E83" s="28"/>
      <c r="F83" s="29">
        <f>F84+F425</f>
        <v>68000000</v>
      </c>
    </row>
    <row r="84" spans="1:7" ht="10.199999999999999" customHeight="1" x14ac:dyDescent="0.2">
      <c r="B84" s="154"/>
      <c r="C84" s="27" t="s">
        <v>62</v>
      </c>
      <c r="D84" s="196" t="s">
        <v>63</v>
      </c>
      <c r="E84" s="28"/>
      <c r="F84" s="29">
        <f>F85</f>
        <v>5700000</v>
      </c>
    </row>
    <row r="85" spans="1:7" x14ac:dyDescent="0.2">
      <c r="B85" s="154"/>
      <c r="C85" s="27" t="s">
        <v>64</v>
      </c>
      <c r="D85" s="196" t="s">
        <v>65</v>
      </c>
      <c r="E85" s="28"/>
      <c r="F85" s="29">
        <f>F86+F225+F304</f>
        <v>5700000</v>
      </c>
    </row>
    <row r="86" spans="1:7" ht="10.199999999999999" customHeight="1" x14ac:dyDescent="0.2">
      <c r="B86" s="154"/>
      <c r="C86" s="27" t="s">
        <v>66</v>
      </c>
      <c r="D86" s="196" t="s">
        <v>67</v>
      </c>
      <c r="E86" s="28"/>
      <c r="F86" s="29">
        <f>F87+F107+F127+F166+F205</f>
        <v>900000</v>
      </c>
      <c r="G86" s="311">
        <f>+F86-'FLUJO DE CAJA'!C48</f>
        <v>0</v>
      </c>
    </row>
    <row r="87" spans="1:7" ht="18" customHeight="1" x14ac:dyDescent="0.2">
      <c r="A87" s="335" t="str">
        <f>+PAA!A16</f>
        <v>40101701 72101511 40152001</v>
      </c>
      <c r="B87" s="154">
        <v>7</v>
      </c>
      <c r="C87" s="27" t="s">
        <v>68</v>
      </c>
      <c r="D87" s="196" t="s">
        <v>69</v>
      </c>
      <c r="E87" s="28"/>
      <c r="F87" s="29">
        <f>SUM(F88:F106)</f>
        <v>0</v>
      </c>
    </row>
    <row r="88" spans="1:7" ht="10.199999999999999" customHeight="1" x14ac:dyDescent="0.2">
      <c r="B88" s="154"/>
      <c r="C88" s="51" t="s">
        <v>70</v>
      </c>
      <c r="D88" s="197" t="s">
        <v>71</v>
      </c>
      <c r="E88" s="52">
        <v>1</v>
      </c>
      <c r="F88" s="137">
        <f>+PAA!H13</f>
        <v>0</v>
      </c>
    </row>
    <row r="89" spans="1:7" ht="10.199999999999999" customHeight="1" x14ac:dyDescent="0.2">
      <c r="B89" s="154"/>
      <c r="C89" s="57" t="s">
        <v>70</v>
      </c>
      <c r="D89" s="198" t="s">
        <v>71</v>
      </c>
      <c r="E89" s="58">
        <v>2</v>
      </c>
      <c r="F89" s="138">
        <f>+PAA!H14</f>
        <v>0</v>
      </c>
    </row>
    <row r="90" spans="1:7" ht="10.199999999999999" customHeight="1" x14ac:dyDescent="0.2">
      <c r="B90" s="154"/>
      <c r="C90" s="79" t="s">
        <v>70</v>
      </c>
      <c r="D90" s="199" t="s">
        <v>71</v>
      </c>
      <c r="E90" s="80">
        <v>3</v>
      </c>
      <c r="F90" s="139">
        <f>+PAA!H15</f>
        <v>0</v>
      </c>
    </row>
    <row r="91" spans="1:7" ht="10.199999999999999" customHeight="1" x14ac:dyDescent="0.2">
      <c r="B91" s="154"/>
      <c r="C91" s="91" t="s">
        <v>70</v>
      </c>
      <c r="D91" s="200" t="s">
        <v>71</v>
      </c>
      <c r="E91" s="92">
        <v>4</v>
      </c>
      <c r="F91" s="140">
        <f>+PAA!H16</f>
        <v>0</v>
      </c>
    </row>
    <row r="92" spans="1:7" ht="10.199999999999999" hidden="1" customHeight="1" x14ac:dyDescent="0.2">
      <c r="B92" s="154"/>
      <c r="C92" s="30" t="s">
        <v>70</v>
      </c>
      <c r="D92" s="201" t="s">
        <v>71</v>
      </c>
      <c r="E92" s="31">
        <v>6</v>
      </c>
      <c r="F92" s="32">
        <v>0</v>
      </c>
    </row>
    <row r="93" spans="1:7" ht="10.199999999999999" hidden="1" customHeight="1" x14ac:dyDescent="0.2">
      <c r="B93" s="154"/>
      <c r="C93" s="30" t="s">
        <v>70</v>
      </c>
      <c r="D93" s="201" t="s">
        <v>71</v>
      </c>
      <c r="E93" s="31">
        <v>28</v>
      </c>
      <c r="F93" s="32">
        <v>0</v>
      </c>
    </row>
    <row r="94" spans="1:7" ht="10.199999999999999" hidden="1" customHeight="1" x14ac:dyDescent="0.2">
      <c r="B94" s="154"/>
      <c r="C94" s="30" t="s">
        <v>70</v>
      </c>
      <c r="D94" s="201" t="s">
        <v>71</v>
      </c>
      <c r="E94" s="31">
        <v>32</v>
      </c>
      <c r="F94" s="32">
        <v>0</v>
      </c>
    </row>
    <row r="95" spans="1:7" ht="10.199999999999999" hidden="1" customHeight="1" x14ac:dyDescent="0.2">
      <c r="B95" s="154"/>
      <c r="C95" s="30" t="s">
        <v>70</v>
      </c>
      <c r="D95" s="201" t="s">
        <v>71</v>
      </c>
      <c r="E95" s="31">
        <v>33</v>
      </c>
      <c r="F95" s="32">
        <v>0</v>
      </c>
    </row>
    <row r="96" spans="1:7" ht="10.199999999999999" hidden="1" customHeight="1" x14ac:dyDescent="0.2">
      <c r="B96" s="154"/>
      <c r="C96" s="30" t="s">
        <v>70</v>
      </c>
      <c r="D96" s="201" t="s">
        <v>71</v>
      </c>
      <c r="E96" s="31">
        <v>34</v>
      </c>
      <c r="F96" s="32">
        <v>0</v>
      </c>
    </row>
    <row r="97" spans="1:6" ht="10.199999999999999" hidden="1" customHeight="1" x14ac:dyDescent="0.2">
      <c r="B97" s="154"/>
      <c r="C97" s="30" t="s">
        <v>70</v>
      </c>
      <c r="D97" s="201" t="s">
        <v>71</v>
      </c>
      <c r="E97" s="31">
        <v>35</v>
      </c>
      <c r="F97" s="32">
        <v>0</v>
      </c>
    </row>
    <row r="98" spans="1:6" ht="10.199999999999999" hidden="1" customHeight="1" x14ac:dyDescent="0.2">
      <c r="B98" s="154"/>
      <c r="C98" s="30" t="s">
        <v>70</v>
      </c>
      <c r="D98" s="201" t="s">
        <v>71</v>
      </c>
      <c r="E98" s="31">
        <v>36</v>
      </c>
      <c r="F98" s="32">
        <v>0</v>
      </c>
    </row>
    <row r="99" spans="1:6" ht="10.199999999999999" hidden="1" customHeight="1" x14ac:dyDescent="0.2">
      <c r="B99" s="154"/>
      <c r="C99" s="30" t="s">
        <v>70</v>
      </c>
      <c r="D99" s="201" t="s">
        <v>71</v>
      </c>
      <c r="E99" s="31">
        <v>37</v>
      </c>
      <c r="F99" s="32">
        <v>0</v>
      </c>
    </row>
    <row r="100" spans="1:6" ht="10.199999999999999" hidden="1" customHeight="1" x14ac:dyDescent="0.2">
      <c r="B100" s="154"/>
      <c r="C100" s="30" t="s">
        <v>70</v>
      </c>
      <c r="D100" s="201" t="s">
        <v>71</v>
      </c>
      <c r="E100" s="31">
        <v>38</v>
      </c>
      <c r="F100" s="32">
        <v>0</v>
      </c>
    </row>
    <row r="101" spans="1:6" ht="10.199999999999999" hidden="1" customHeight="1" x14ac:dyDescent="0.2">
      <c r="B101" s="154"/>
      <c r="C101" s="30" t="s">
        <v>70</v>
      </c>
      <c r="D101" s="201" t="s">
        <v>71</v>
      </c>
      <c r="E101" s="31">
        <v>39</v>
      </c>
      <c r="F101" s="32">
        <v>0</v>
      </c>
    </row>
    <row r="102" spans="1:6" ht="10.199999999999999" hidden="1" customHeight="1" x14ac:dyDescent="0.2">
      <c r="B102" s="154"/>
      <c r="C102" s="30" t="s">
        <v>70</v>
      </c>
      <c r="D102" s="201" t="s">
        <v>71</v>
      </c>
      <c r="E102" s="31">
        <v>40</v>
      </c>
      <c r="F102" s="32">
        <v>0</v>
      </c>
    </row>
    <row r="103" spans="1:6" ht="10.199999999999999" hidden="1" customHeight="1" x14ac:dyDescent="0.2">
      <c r="B103" s="154"/>
      <c r="C103" s="30" t="s">
        <v>70</v>
      </c>
      <c r="D103" s="201" t="s">
        <v>71</v>
      </c>
      <c r="E103" s="31">
        <v>41</v>
      </c>
      <c r="F103" s="32">
        <v>0</v>
      </c>
    </row>
    <row r="104" spans="1:6" ht="10.199999999999999" hidden="1" customHeight="1" x14ac:dyDescent="0.2">
      <c r="B104" s="154"/>
      <c r="C104" s="30" t="s">
        <v>70</v>
      </c>
      <c r="D104" s="201" t="s">
        <v>71</v>
      </c>
      <c r="E104" s="31">
        <v>42</v>
      </c>
      <c r="F104" s="32">
        <v>0</v>
      </c>
    </row>
    <row r="105" spans="1:6" ht="10.199999999999999" hidden="1" customHeight="1" x14ac:dyDescent="0.2">
      <c r="B105" s="154"/>
      <c r="C105" s="30" t="s">
        <v>70</v>
      </c>
      <c r="D105" s="201" t="s">
        <v>71</v>
      </c>
      <c r="E105" s="31">
        <v>43</v>
      </c>
      <c r="F105" s="32">
        <v>0</v>
      </c>
    </row>
    <row r="106" spans="1:6" ht="10.199999999999999" hidden="1" customHeight="1" x14ac:dyDescent="0.2">
      <c r="B106" s="154"/>
      <c r="C106" s="30" t="s">
        <v>70</v>
      </c>
      <c r="D106" s="201" t="s">
        <v>71</v>
      </c>
      <c r="E106" s="31">
        <v>44</v>
      </c>
      <c r="F106" s="32">
        <v>0</v>
      </c>
    </row>
    <row r="107" spans="1:6" ht="10.199999999999999" customHeight="1" x14ac:dyDescent="0.2">
      <c r="A107" s="335">
        <f>+PAA!A25</f>
        <v>0</v>
      </c>
      <c r="B107" s="154">
        <v>7</v>
      </c>
      <c r="C107" s="27" t="s">
        <v>72</v>
      </c>
      <c r="D107" s="196" t="s">
        <v>73</v>
      </c>
      <c r="E107" s="28"/>
      <c r="F107" s="29">
        <f>SUM(F108:F126)</f>
        <v>0</v>
      </c>
    </row>
    <row r="108" spans="1:6" ht="10.95" customHeight="1" x14ac:dyDescent="0.2">
      <c r="B108" s="154"/>
      <c r="C108" s="51" t="s">
        <v>74</v>
      </c>
      <c r="D108" s="197" t="s">
        <v>75</v>
      </c>
      <c r="E108" s="52">
        <v>1</v>
      </c>
      <c r="F108" s="137">
        <f>+PAA!H25</f>
        <v>0</v>
      </c>
    </row>
    <row r="109" spans="1:6" ht="10.199999999999999" customHeight="1" x14ac:dyDescent="0.2">
      <c r="B109" s="154"/>
      <c r="C109" s="57" t="s">
        <v>74</v>
      </c>
      <c r="D109" s="198" t="s">
        <v>75</v>
      </c>
      <c r="E109" s="58">
        <v>2</v>
      </c>
      <c r="F109" s="138">
        <f>+PAA!H26</f>
        <v>0</v>
      </c>
    </row>
    <row r="110" spans="1:6" ht="10.199999999999999" customHeight="1" x14ac:dyDescent="0.2">
      <c r="B110" s="154"/>
      <c r="C110" s="79" t="s">
        <v>74</v>
      </c>
      <c r="D110" s="199" t="s">
        <v>75</v>
      </c>
      <c r="E110" s="80">
        <v>3</v>
      </c>
      <c r="F110" s="139">
        <f>+PAA!H27</f>
        <v>0</v>
      </c>
    </row>
    <row r="111" spans="1:6" ht="10.199999999999999" customHeight="1" x14ac:dyDescent="0.2">
      <c r="B111" s="154"/>
      <c r="C111" s="91" t="s">
        <v>74</v>
      </c>
      <c r="D111" s="200" t="s">
        <v>75</v>
      </c>
      <c r="E111" s="92">
        <v>4</v>
      </c>
      <c r="F111" s="140">
        <f>+PAA!H28</f>
        <v>0</v>
      </c>
    </row>
    <row r="112" spans="1:6" ht="10.199999999999999" hidden="1" customHeight="1" x14ac:dyDescent="0.2">
      <c r="B112" s="154"/>
      <c r="C112" s="30" t="s">
        <v>74</v>
      </c>
      <c r="D112" s="201" t="s">
        <v>75</v>
      </c>
      <c r="E112" s="31">
        <v>6</v>
      </c>
      <c r="F112" s="32">
        <v>0</v>
      </c>
    </row>
    <row r="113" spans="1:6" ht="10.199999999999999" hidden="1" customHeight="1" x14ac:dyDescent="0.2">
      <c r="B113" s="154"/>
      <c r="C113" s="30" t="s">
        <v>74</v>
      </c>
      <c r="D113" s="201" t="s">
        <v>75</v>
      </c>
      <c r="E113" s="31">
        <v>28</v>
      </c>
      <c r="F113" s="32">
        <v>0</v>
      </c>
    </row>
    <row r="114" spans="1:6" ht="10.199999999999999" hidden="1" customHeight="1" x14ac:dyDescent="0.2">
      <c r="B114" s="154"/>
      <c r="C114" s="30" t="s">
        <v>74</v>
      </c>
      <c r="D114" s="201" t="s">
        <v>75</v>
      </c>
      <c r="E114" s="31">
        <v>32</v>
      </c>
      <c r="F114" s="32">
        <v>0</v>
      </c>
    </row>
    <row r="115" spans="1:6" ht="10.199999999999999" hidden="1" customHeight="1" x14ac:dyDescent="0.2">
      <c r="B115" s="154"/>
      <c r="C115" s="30" t="s">
        <v>74</v>
      </c>
      <c r="D115" s="201" t="s">
        <v>75</v>
      </c>
      <c r="E115" s="31">
        <v>33</v>
      </c>
      <c r="F115" s="32">
        <v>0</v>
      </c>
    </row>
    <row r="116" spans="1:6" ht="10.199999999999999" hidden="1" customHeight="1" x14ac:dyDescent="0.2">
      <c r="B116" s="154"/>
      <c r="C116" s="30" t="s">
        <v>74</v>
      </c>
      <c r="D116" s="201" t="s">
        <v>75</v>
      </c>
      <c r="E116" s="31">
        <v>34</v>
      </c>
      <c r="F116" s="32">
        <v>0</v>
      </c>
    </row>
    <row r="117" spans="1:6" ht="10.199999999999999" hidden="1" customHeight="1" x14ac:dyDescent="0.2">
      <c r="B117" s="154"/>
      <c r="C117" s="30" t="s">
        <v>74</v>
      </c>
      <c r="D117" s="201" t="s">
        <v>75</v>
      </c>
      <c r="E117" s="31">
        <v>35</v>
      </c>
      <c r="F117" s="32">
        <v>0</v>
      </c>
    </row>
    <row r="118" spans="1:6" ht="10.199999999999999" hidden="1" customHeight="1" x14ac:dyDescent="0.2">
      <c r="B118" s="154"/>
      <c r="C118" s="30" t="s">
        <v>74</v>
      </c>
      <c r="D118" s="201" t="s">
        <v>75</v>
      </c>
      <c r="E118" s="31">
        <v>36</v>
      </c>
      <c r="F118" s="32">
        <v>0</v>
      </c>
    </row>
    <row r="119" spans="1:6" ht="10.199999999999999" hidden="1" customHeight="1" x14ac:dyDescent="0.2">
      <c r="B119" s="154"/>
      <c r="C119" s="30" t="s">
        <v>74</v>
      </c>
      <c r="D119" s="201" t="s">
        <v>75</v>
      </c>
      <c r="E119" s="31">
        <v>37</v>
      </c>
      <c r="F119" s="32">
        <v>0</v>
      </c>
    </row>
    <row r="120" spans="1:6" ht="10.199999999999999" hidden="1" customHeight="1" x14ac:dyDescent="0.2">
      <c r="B120" s="154"/>
      <c r="C120" s="30" t="s">
        <v>74</v>
      </c>
      <c r="D120" s="201" t="s">
        <v>75</v>
      </c>
      <c r="E120" s="31">
        <v>38</v>
      </c>
      <c r="F120" s="32">
        <v>0</v>
      </c>
    </row>
    <row r="121" spans="1:6" ht="10.199999999999999" hidden="1" customHeight="1" x14ac:dyDescent="0.2">
      <c r="B121" s="154"/>
      <c r="C121" s="30" t="s">
        <v>74</v>
      </c>
      <c r="D121" s="201" t="s">
        <v>75</v>
      </c>
      <c r="E121" s="31">
        <v>39</v>
      </c>
      <c r="F121" s="32">
        <v>0</v>
      </c>
    </row>
    <row r="122" spans="1:6" ht="10.199999999999999" hidden="1" customHeight="1" x14ac:dyDescent="0.2">
      <c r="B122" s="154"/>
      <c r="C122" s="30" t="s">
        <v>74</v>
      </c>
      <c r="D122" s="201" t="s">
        <v>75</v>
      </c>
      <c r="E122" s="31">
        <v>40</v>
      </c>
      <c r="F122" s="32">
        <v>0</v>
      </c>
    </row>
    <row r="123" spans="1:6" ht="10.199999999999999" hidden="1" customHeight="1" x14ac:dyDescent="0.2">
      <c r="B123" s="154"/>
      <c r="C123" s="30" t="s">
        <v>74</v>
      </c>
      <c r="D123" s="201" t="s">
        <v>75</v>
      </c>
      <c r="E123" s="31">
        <v>41</v>
      </c>
      <c r="F123" s="32">
        <v>0</v>
      </c>
    </row>
    <row r="124" spans="1:6" ht="10.199999999999999" hidden="1" customHeight="1" x14ac:dyDescent="0.2">
      <c r="B124" s="154"/>
      <c r="C124" s="30" t="s">
        <v>74</v>
      </c>
      <c r="D124" s="201" t="s">
        <v>75</v>
      </c>
      <c r="E124" s="31">
        <v>42</v>
      </c>
      <c r="F124" s="32">
        <v>0</v>
      </c>
    </row>
    <row r="125" spans="1:6" ht="10.199999999999999" hidden="1" customHeight="1" x14ac:dyDescent="0.2">
      <c r="B125" s="154"/>
      <c r="C125" s="30" t="s">
        <v>74</v>
      </c>
      <c r="D125" s="201" t="s">
        <v>75</v>
      </c>
      <c r="E125" s="31">
        <v>43</v>
      </c>
      <c r="F125" s="32">
        <v>0</v>
      </c>
    </row>
    <row r="126" spans="1:6" ht="10.199999999999999" hidden="1" customHeight="1" x14ac:dyDescent="0.2">
      <c r="B126" s="154"/>
      <c r="C126" s="30" t="s">
        <v>74</v>
      </c>
      <c r="D126" s="201" t="s">
        <v>75</v>
      </c>
      <c r="E126" s="31">
        <v>44</v>
      </c>
      <c r="F126" s="32">
        <v>0</v>
      </c>
    </row>
    <row r="127" spans="1:6" ht="77.25" customHeight="1" x14ac:dyDescent="0.2">
      <c r="A127" s="335" t="str">
        <f>+PAA!A63</f>
        <v>43211711 52201512 45112003 56101702 43212105 72153609 23242114 43211507  432111600</v>
      </c>
      <c r="B127" s="154">
        <v>7</v>
      </c>
      <c r="C127" s="27" t="s">
        <v>76</v>
      </c>
      <c r="D127" s="196" t="s">
        <v>77</v>
      </c>
      <c r="E127" s="28"/>
      <c r="F127" s="29">
        <f>SUM(F128:F165)</f>
        <v>0</v>
      </c>
    </row>
    <row r="128" spans="1:6" ht="10.199999999999999" customHeight="1" x14ac:dyDescent="0.2">
      <c r="B128" s="154"/>
      <c r="C128" s="51" t="s">
        <v>78</v>
      </c>
      <c r="D128" s="197" t="s">
        <v>79</v>
      </c>
      <c r="E128" s="52">
        <v>1</v>
      </c>
      <c r="F128" s="137">
        <f>+PAA!H52</f>
        <v>0</v>
      </c>
    </row>
    <row r="129" spans="2:6" ht="10.199999999999999" customHeight="1" x14ac:dyDescent="0.2">
      <c r="B129" s="154"/>
      <c r="C129" s="57" t="s">
        <v>78</v>
      </c>
      <c r="D129" s="198" t="s">
        <v>79</v>
      </c>
      <c r="E129" s="58">
        <v>2</v>
      </c>
      <c r="F129" s="138">
        <f>+PAA!H53</f>
        <v>0</v>
      </c>
    </row>
    <row r="130" spans="2:6" ht="10.199999999999999" customHeight="1" x14ac:dyDescent="0.2">
      <c r="B130" s="154"/>
      <c r="C130" s="79" t="s">
        <v>78</v>
      </c>
      <c r="D130" s="199" t="s">
        <v>79</v>
      </c>
      <c r="E130" s="80">
        <v>3</v>
      </c>
      <c r="F130" s="139">
        <f>+PAA!H54</f>
        <v>0</v>
      </c>
    </row>
    <row r="131" spans="2:6" ht="10.199999999999999" customHeight="1" x14ac:dyDescent="0.2">
      <c r="B131" s="154"/>
      <c r="C131" s="91" t="s">
        <v>78</v>
      </c>
      <c r="D131" s="200" t="s">
        <v>79</v>
      </c>
      <c r="E131" s="92">
        <v>4</v>
      </c>
      <c r="F131" s="140">
        <f>+PAA!H55</f>
        <v>0</v>
      </c>
    </row>
    <row r="132" spans="2:6" ht="10.199999999999999" hidden="1" customHeight="1" x14ac:dyDescent="0.2">
      <c r="B132" s="154"/>
      <c r="C132" s="30" t="s">
        <v>78</v>
      </c>
      <c r="D132" s="201" t="s">
        <v>79</v>
      </c>
      <c r="E132" s="31">
        <v>6</v>
      </c>
      <c r="F132" s="32">
        <v>0</v>
      </c>
    </row>
    <row r="133" spans="2:6" ht="10.199999999999999" hidden="1" customHeight="1" x14ac:dyDescent="0.2">
      <c r="B133" s="154"/>
      <c r="C133" s="30" t="s">
        <v>78</v>
      </c>
      <c r="D133" s="201" t="s">
        <v>79</v>
      </c>
      <c r="E133" s="31">
        <v>28</v>
      </c>
      <c r="F133" s="32">
        <v>0</v>
      </c>
    </row>
    <row r="134" spans="2:6" ht="10.199999999999999" hidden="1" customHeight="1" x14ac:dyDescent="0.2">
      <c r="B134" s="154"/>
      <c r="C134" s="30" t="s">
        <v>78</v>
      </c>
      <c r="D134" s="201" t="s">
        <v>79</v>
      </c>
      <c r="E134" s="31">
        <v>32</v>
      </c>
      <c r="F134" s="32">
        <v>0</v>
      </c>
    </row>
    <row r="135" spans="2:6" ht="10.199999999999999" hidden="1" customHeight="1" x14ac:dyDescent="0.2">
      <c r="B135" s="154"/>
      <c r="C135" s="30" t="s">
        <v>78</v>
      </c>
      <c r="D135" s="201" t="s">
        <v>79</v>
      </c>
      <c r="E135" s="31">
        <v>33</v>
      </c>
      <c r="F135" s="32">
        <v>0</v>
      </c>
    </row>
    <row r="136" spans="2:6" ht="10.199999999999999" hidden="1" customHeight="1" x14ac:dyDescent="0.2">
      <c r="B136" s="154"/>
      <c r="C136" s="30" t="s">
        <v>78</v>
      </c>
      <c r="D136" s="201" t="s">
        <v>79</v>
      </c>
      <c r="E136" s="31">
        <v>34</v>
      </c>
      <c r="F136" s="32">
        <v>0</v>
      </c>
    </row>
    <row r="137" spans="2:6" ht="10.199999999999999" hidden="1" customHeight="1" x14ac:dyDescent="0.2">
      <c r="B137" s="154"/>
      <c r="C137" s="30" t="s">
        <v>78</v>
      </c>
      <c r="D137" s="201" t="s">
        <v>79</v>
      </c>
      <c r="E137" s="31">
        <v>35</v>
      </c>
      <c r="F137" s="32">
        <v>0</v>
      </c>
    </row>
    <row r="138" spans="2:6" ht="10.199999999999999" hidden="1" customHeight="1" x14ac:dyDescent="0.2">
      <c r="B138" s="154"/>
      <c r="C138" s="30" t="s">
        <v>78</v>
      </c>
      <c r="D138" s="201" t="s">
        <v>79</v>
      </c>
      <c r="E138" s="31">
        <v>36</v>
      </c>
      <c r="F138" s="32">
        <v>0</v>
      </c>
    </row>
    <row r="139" spans="2:6" ht="10.199999999999999" hidden="1" customHeight="1" x14ac:dyDescent="0.2">
      <c r="B139" s="154"/>
      <c r="C139" s="30" t="s">
        <v>78</v>
      </c>
      <c r="D139" s="201" t="s">
        <v>79</v>
      </c>
      <c r="E139" s="31">
        <v>37</v>
      </c>
      <c r="F139" s="32">
        <v>0</v>
      </c>
    </row>
    <row r="140" spans="2:6" ht="10.199999999999999" hidden="1" customHeight="1" x14ac:dyDescent="0.2">
      <c r="B140" s="154"/>
      <c r="C140" s="30" t="s">
        <v>78</v>
      </c>
      <c r="D140" s="201" t="s">
        <v>79</v>
      </c>
      <c r="E140" s="31">
        <v>38</v>
      </c>
      <c r="F140" s="32">
        <v>0</v>
      </c>
    </row>
    <row r="141" spans="2:6" ht="10.199999999999999" hidden="1" customHeight="1" x14ac:dyDescent="0.2">
      <c r="B141" s="154"/>
      <c r="C141" s="30" t="s">
        <v>78</v>
      </c>
      <c r="D141" s="201" t="s">
        <v>79</v>
      </c>
      <c r="E141" s="31">
        <v>39</v>
      </c>
      <c r="F141" s="32">
        <v>0</v>
      </c>
    </row>
    <row r="142" spans="2:6" ht="10.199999999999999" hidden="1" customHeight="1" x14ac:dyDescent="0.2">
      <c r="B142" s="154"/>
      <c r="C142" s="30" t="s">
        <v>78</v>
      </c>
      <c r="D142" s="201" t="s">
        <v>79</v>
      </c>
      <c r="E142" s="31">
        <v>40</v>
      </c>
      <c r="F142" s="32">
        <v>0</v>
      </c>
    </row>
    <row r="143" spans="2:6" ht="10.199999999999999" hidden="1" customHeight="1" x14ac:dyDescent="0.2">
      <c r="B143" s="154"/>
      <c r="C143" s="30" t="s">
        <v>78</v>
      </c>
      <c r="D143" s="201" t="s">
        <v>79</v>
      </c>
      <c r="E143" s="31">
        <v>41</v>
      </c>
      <c r="F143" s="32">
        <v>0</v>
      </c>
    </row>
    <row r="144" spans="2:6" ht="10.199999999999999" hidden="1" customHeight="1" x14ac:dyDescent="0.2">
      <c r="B144" s="154"/>
      <c r="C144" s="30" t="s">
        <v>78</v>
      </c>
      <c r="D144" s="201" t="s">
        <v>79</v>
      </c>
      <c r="E144" s="31">
        <v>42</v>
      </c>
      <c r="F144" s="32">
        <v>0</v>
      </c>
    </row>
    <row r="145" spans="2:6" ht="10.199999999999999" hidden="1" customHeight="1" x14ac:dyDescent="0.2">
      <c r="B145" s="154"/>
      <c r="C145" s="30" t="s">
        <v>78</v>
      </c>
      <c r="D145" s="201" t="s">
        <v>79</v>
      </c>
      <c r="E145" s="31">
        <v>43</v>
      </c>
      <c r="F145" s="32">
        <v>0</v>
      </c>
    </row>
    <row r="146" spans="2:6" ht="10.199999999999999" hidden="1" customHeight="1" x14ac:dyDescent="0.2">
      <c r="B146" s="154"/>
      <c r="C146" s="30" t="s">
        <v>78</v>
      </c>
      <c r="D146" s="201" t="s">
        <v>79</v>
      </c>
      <c r="E146" s="31">
        <v>44</v>
      </c>
      <c r="F146" s="32">
        <v>0</v>
      </c>
    </row>
    <row r="147" spans="2:6" ht="10.199999999999999" customHeight="1" x14ac:dyDescent="0.2">
      <c r="B147" s="154"/>
      <c r="C147" s="51" t="s">
        <v>80</v>
      </c>
      <c r="D147" s="197" t="s">
        <v>81</v>
      </c>
      <c r="E147" s="52">
        <v>1</v>
      </c>
      <c r="F147" s="137">
        <f>+PAA!H63</f>
        <v>0</v>
      </c>
    </row>
    <row r="148" spans="2:6" ht="10.199999999999999" customHeight="1" x14ac:dyDescent="0.2">
      <c r="B148" s="154"/>
      <c r="C148" s="57" t="s">
        <v>80</v>
      </c>
      <c r="D148" s="198" t="s">
        <v>81</v>
      </c>
      <c r="E148" s="58">
        <v>2</v>
      </c>
      <c r="F148" s="138">
        <f>+PAA!H64</f>
        <v>0</v>
      </c>
    </row>
    <row r="149" spans="2:6" ht="10.199999999999999" customHeight="1" x14ac:dyDescent="0.2">
      <c r="B149" s="154"/>
      <c r="C149" s="79" t="s">
        <v>80</v>
      </c>
      <c r="D149" s="199" t="s">
        <v>81</v>
      </c>
      <c r="E149" s="80">
        <v>3</v>
      </c>
      <c r="F149" s="139">
        <f>+PAA!H65</f>
        <v>0</v>
      </c>
    </row>
    <row r="150" spans="2:6" ht="10.199999999999999" customHeight="1" x14ac:dyDescent="0.2">
      <c r="B150" s="154"/>
      <c r="C150" s="91" t="s">
        <v>80</v>
      </c>
      <c r="D150" s="200" t="s">
        <v>81</v>
      </c>
      <c r="E150" s="92">
        <v>4</v>
      </c>
      <c r="F150" s="140">
        <f>+PAA!H66</f>
        <v>0</v>
      </c>
    </row>
    <row r="151" spans="2:6" ht="10.199999999999999" hidden="1" customHeight="1" x14ac:dyDescent="0.2">
      <c r="B151" s="154"/>
      <c r="C151" s="30" t="s">
        <v>80</v>
      </c>
      <c r="D151" s="201" t="s">
        <v>81</v>
      </c>
      <c r="E151" s="31">
        <v>6</v>
      </c>
      <c r="F151" s="32">
        <v>0</v>
      </c>
    </row>
    <row r="152" spans="2:6" ht="10.199999999999999" hidden="1" customHeight="1" x14ac:dyDescent="0.2">
      <c r="B152" s="154"/>
      <c r="C152" s="30" t="s">
        <v>80</v>
      </c>
      <c r="D152" s="201" t="s">
        <v>81</v>
      </c>
      <c r="E152" s="31">
        <v>28</v>
      </c>
      <c r="F152" s="32">
        <v>0</v>
      </c>
    </row>
    <row r="153" spans="2:6" ht="10.199999999999999" hidden="1" customHeight="1" x14ac:dyDescent="0.2">
      <c r="B153" s="154"/>
      <c r="C153" s="30" t="s">
        <v>80</v>
      </c>
      <c r="D153" s="201" t="s">
        <v>81</v>
      </c>
      <c r="E153" s="31">
        <v>32</v>
      </c>
      <c r="F153" s="32">
        <v>0</v>
      </c>
    </row>
    <row r="154" spans="2:6" ht="10.199999999999999" hidden="1" customHeight="1" x14ac:dyDescent="0.2">
      <c r="B154" s="154"/>
      <c r="C154" s="30" t="s">
        <v>80</v>
      </c>
      <c r="D154" s="201" t="s">
        <v>81</v>
      </c>
      <c r="E154" s="31">
        <v>33</v>
      </c>
      <c r="F154" s="32">
        <v>0</v>
      </c>
    </row>
    <row r="155" spans="2:6" ht="10.199999999999999" hidden="1" customHeight="1" x14ac:dyDescent="0.2">
      <c r="B155" s="154"/>
      <c r="C155" s="30" t="s">
        <v>80</v>
      </c>
      <c r="D155" s="201" t="s">
        <v>81</v>
      </c>
      <c r="E155" s="31">
        <v>34</v>
      </c>
      <c r="F155" s="32">
        <v>0</v>
      </c>
    </row>
    <row r="156" spans="2:6" ht="10.199999999999999" hidden="1" customHeight="1" x14ac:dyDescent="0.2">
      <c r="B156" s="154"/>
      <c r="C156" s="30" t="s">
        <v>80</v>
      </c>
      <c r="D156" s="201" t="s">
        <v>81</v>
      </c>
      <c r="E156" s="31">
        <v>35</v>
      </c>
      <c r="F156" s="32">
        <v>0</v>
      </c>
    </row>
    <row r="157" spans="2:6" ht="10.199999999999999" hidden="1" customHeight="1" x14ac:dyDescent="0.2">
      <c r="B157" s="154"/>
      <c r="C157" s="30" t="s">
        <v>80</v>
      </c>
      <c r="D157" s="201" t="s">
        <v>81</v>
      </c>
      <c r="E157" s="31">
        <v>36</v>
      </c>
      <c r="F157" s="32">
        <v>0</v>
      </c>
    </row>
    <row r="158" spans="2:6" ht="10.199999999999999" hidden="1" customHeight="1" x14ac:dyDescent="0.2">
      <c r="B158" s="154"/>
      <c r="C158" s="30" t="s">
        <v>80</v>
      </c>
      <c r="D158" s="201" t="s">
        <v>81</v>
      </c>
      <c r="E158" s="31">
        <v>37</v>
      </c>
      <c r="F158" s="32">
        <v>0</v>
      </c>
    </row>
    <row r="159" spans="2:6" ht="10.199999999999999" hidden="1" customHeight="1" x14ac:dyDescent="0.2">
      <c r="B159" s="154"/>
      <c r="C159" s="30" t="s">
        <v>80</v>
      </c>
      <c r="D159" s="201" t="s">
        <v>81</v>
      </c>
      <c r="E159" s="31">
        <v>38</v>
      </c>
      <c r="F159" s="32">
        <v>0</v>
      </c>
    </row>
    <row r="160" spans="2:6" ht="10.199999999999999" hidden="1" customHeight="1" x14ac:dyDescent="0.2">
      <c r="B160" s="154"/>
      <c r="C160" s="30" t="s">
        <v>80</v>
      </c>
      <c r="D160" s="201" t="s">
        <v>81</v>
      </c>
      <c r="E160" s="31">
        <v>39</v>
      </c>
      <c r="F160" s="32">
        <v>0</v>
      </c>
    </row>
    <row r="161" spans="1:6" ht="10.199999999999999" hidden="1" customHeight="1" x14ac:dyDescent="0.2">
      <c r="B161" s="154"/>
      <c r="C161" s="30" t="s">
        <v>80</v>
      </c>
      <c r="D161" s="201" t="s">
        <v>81</v>
      </c>
      <c r="E161" s="31">
        <v>40</v>
      </c>
      <c r="F161" s="32">
        <v>0</v>
      </c>
    </row>
    <row r="162" spans="1:6" ht="10.199999999999999" hidden="1" customHeight="1" x14ac:dyDescent="0.2">
      <c r="B162" s="154"/>
      <c r="C162" s="30" t="s">
        <v>80</v>
      </c>
      <c r="D162" s="201" t="s">
        <v>81</v>
      </c>
      <c r="E162" s="31">
        <v>41</v>
      </c>
      <c r="F162" s="32">
        <v>0</v>
      </c>
    </row>
    <row r="163" spans="1:6" ht="10.199999999999999" hidden="1" customHeight="1" x14ac:dyDescent="0.2">
      <c r="B163" s="154"/>
      <c r="C163" s="30" t="s">
        <v>80</v>
      </c>
      <c r="D163" s="201" t="s">
        <v>81</v>
      </c>
      <c r="E163" s="31">
        <v>42</v>
      </c>
      <c r="F163" s="32">
        <v>0</v>
      </c>
    </row>
    <row r="164" spans="1:6" ht="10.199999999999999" hidden="1" customHeight="1" x14ac:dyDescent="0.2">
      <c r="B164" s="154"/>
      <c r="C164" s="30" t="s">
        <v>80</v>
      </c>
      <c r="D164" s="201" t="s">
        <v>81</v>
      </c>
      <c r="E164" s="31">
        <v>43</v>
      </c>
      <c r="F164" s="32">
        <v>0</v>
      </c>
    </row>
    <row r="165" spans="1:6" ht="10.199999999999999" hidden="1" customHeight="1" x14ac:dyDescent="0.2">
      <c r="B165" s="154"/>
      <c r="C165" s="30" t="s">
        <v>80</v>
      </c>
      <c r="D165" s="201" t="s">
        <v>81</v>
      </c>
      <c r="E165" s="31">
        <v>44</v>
      </c>
      <c r="F165" s="32">
        <v>0</v>
      </c>
    </row>
    <row r="166" spans="1:6" ht="74.25" customHeight="1" x14ac:dyDescent="0.2">
      <c r="A166" s="335" t="str">
        <f>+PAA!A85</f>
        <v>52201548 52201512 52201520 52202009 52202010 39131709 39131711 73152108 56101710</v>
      </c>
      <c r="B166" s="154">
        <v>7</v>
      </c>
      <c r="C166" s="27" t="s">
        <v>82</v>
      </c>
      <c r="D166" s="196" t="s">
        <v>83</v>
      </c>
      <c r="E166" s="28"/>
      <c r="F166" s="29">
        <f>SUM(F167:F204)</f>
        <v>900000</v>
      </c>
    </row>
    <row r="167" spans="1:6" ht="10.199999999999999" customHeight="1" x14ac:dyDescent="0.2">
      <c r="B167" s="154"/>
      <c r="C167" s="51" t="s">
        <v>84</v>
      </c>
      <c r="D167" s="197" t="s">
        <v>85</v>
      </c>
      <c r="E167" s="52">
        <v>1</v>
      </c>
      <c r="F167" s="137">
        <f>+PAA!H85</f>
        <v>0</v>
      </c>
    </row>
    <row r="168" spans="1:6" ht="10.199999999999999" customHeight="1" x14ac:dyDescent="0.2">
      <c r="B168" s="154"/>
      <c r="C168" s="57" t="s">
        <v>84</v>
      </c>
      <c r="D168" s="198" t="s">
        <v>85</v>
      </c>
      <c r="E168" s="58">
        <v>2</v>
      </c>
      <c r="F168" s="138">
        <f>+PAA!H86</f>
        <v>0</v>
      </c>
    </row>
    <row r="169" spans="1:6" ht="10.199999999999999" customHeight="1" x14ac:dyDescent="0.2">
      <c r="B169" s="154"/>
      <c r="C169" s="79" t="s">
        <v>84</v>
      </c>
      <c r="D169" s="199" t="s">
        <v>85</v>
      </c>
      <c r="E169" s="80">
        <v>3</v>
      </c>
      <c r="F169" s="139">
        <f>+PAA!H87</f>
        <v>0</v>
      </c>
    </row>
    <row r="170" spans="1:6" ht="10.199999999999999" customHeight="1" x14ac:dyDescent="0.2">
      <c r="B170" s="154"/>
      <c r="C170" s="91" t="s">
        <v>84</v>
      </c>
      <c r="D170" s="200" t="s">
        <v>85</v>
      </c>
      <c r="E170" s="92">
        <v>4</v>
      </c>
      <c r="F170" s="140">
        <f>+PAA!H88</f>
        <v>0</v>
      </c>
    </row>
    <row r="171" spans="1:6" ht="10.199999999999999" hidden="1" customHeight="1" x14ac:dyDescent="0.2">
      <c r="B171" s="154"/>
      <c r="C171" s="30" t="s">
        <v>84</v>
      </c>
      <c r="D171" s="201" t="s">
        <v>85</v>
      </c>
      <c r="E171" s="31">
        <v>6</v>
      </c>
      <c r="F171" s="32">
        <v>0</v>
      </c>
    </row>
    <row r="172" spans="1:6" ht="10.199999999999999" hidden="1" customHeight="1" x14ac:dyDescent="0.2">
      <c r="B172" s="154"/>
      <c r="C172" s="30" t="s">
        <v>84</v>
      </c>
      <c r="D172" s="201" t="s">
        <v>85</v>
      </c>
      <c r="E172" s="31">
        <v>28</v>
      </c>
      <c r="F172" s="32">
        <v>0</v>
      </c>
    </row>
    <row r="173" spans="1:6" ht="10.199999999999999" hidden="1" customHeight="1" x14ac:dyDescent="0.2">
      <c r="B173" s="154"/>
      <c r="C173" s="30" t="s">
        <v>84</v>
      </c>
      <c r="D173" s="201" t="s">
        <v>85</v>
      </c>
      <c r="E173" s="31">
        <v>32</v>
      </c>
      <c r="F173" s="32">
        <v>0</v>
      </c>
    </row>
    <row r="174" spans="1:6" ht="10.199999999999999" hidden="1" customHeight="1" x14ac:dyDescent="0.2">
      <c r="B174" s="154"/>
      <c r="C174" s="30" t="s">
        <v>84</v>
      </c>
      <c r="D174" s="201" t="s">
        <v>85</v>
      </c>
      <c r="E174" s="31">
        <v>33</v>
      </c>
      <c r="F174" s="32">
        <v>0</v>
      </c>
    </row>
    <row r="175" spans="1:6" ht="10.199999999999999" hidden="1" customHeight="1" x14ac:dyDescent="0.2">
      <c r="B175" s="154"/>
      <c r="C175" s="30" t="s">
        <v>84</v>
      </c>
      <c r="D175" s="201" t="s">
        <v>85</v>
      </c>
      <c r="E175" s="31">
        <v>34</v>
      </c>
      <c r="F175" s="32">
        <v>0</v>
      </c>
    </row>
    <row r="176" spans="1:6" ht="10.199999999999999" hidden="1" customHeight="1" x14ac:dyDescent="0.2">
      <c r="B176" s="154"/>
      <c r="C176" s="30" t="s">
        <v>84</v>
      </c>
      <c r="D176" s="201" t="s">
        <v>85</v>
      </c>
      <c r="E176" s="31">
        <v>35</v>
      </c>
      <c r="F176" s="32">
        <v>0</v>
      </c>
    </row>
    <row r="177" spans="2:6" ht="10.199999999999999" hidden="1" customHeight="1" x14ac:dyDescent="0.2">
      <c r="B177" s="154"/>
      <c r="C177" s="30" t="s">
        <v>84</v>
      </c>
      <c r="D177" s="201" t="s">
        <v>85</v>
      </c>
      <c r="E177" s="31">
        <v>36</v>
      </c>
      <c r="F177" s="32">
        <v>0</v>
      </c>
    </row>
    <row r="178" spans="2:6" ht="10.199999999999999" hidden="1" customHeight="1" x14ac:dyDescent="0.2">
      <c r="B178" s="154"/>
      <c r="C178" s="30" t="s">
        <v>84</v>
      </c>
      <c r="D178" s="201" t="s">
        <v>85</v>
      </c>
      <c r="E178" s="31">
        <v>37</v>
      </c>
      <c r="F178" s="32">
        <v>0</v>
      </c>
    </row>
    <row r="179" spans="2:6" ht="10.199999999999999" hidden="1" customHeight="1" x14ac:dyDescent="0.2">
      <c r="B179" s="154"/>
      <c r="C179" s="30" t="s">
        <v>84</v>
      </c>
      <c r="D179" s="201" t="s">
        <v>85</v>
      </c>
      <c r="E179" s="31">
        <v>38</v>
      </c>
      <c r="F179" s="32">
        <v>0</v>
      </c>
    </row>
    <row r="180" spans="2:6" ht="10.199999999999999" hidden="1" customHeight="1" x14ac:dyDescent="0.2">
      <c r="B180" s="154"/>
      <c r="C180" s="30" t="s">
        <v>84</v>
      </c>
      <c r="D180" s="201" t="s">
        <v>85</v>
      </c>
      <c r="E180" s="31">
        <v>39</v>
      </c>
      <c r="F180" s="32">
        <v>0</v>
      </c>
    </row>
    <row r="181" spans="2:6" ht="10.199999999999999" hidden="1" customHeight="1" x14ac:dyDescent="0.2">
      <c r="B181" s="154"/>
      <c r="C181" s="30" t="s">
        <v>84</v>
      </c>
      <c r="D181" s="201" t="s">
        <v>85</v>
      </c>
      <c r="E181" s="31">
        <v>40</v>
      </c>
      <c r="F181" s="32">
        <v>0</v>
      </c>
    </row>
    <row r="182" spans="2:6" ht="10.199999999999999" hidden="1" customHeight="1" x14ac:dyDescent="0.2">
      <c r="B182" s="154"/>
      <c r="C182" s="30" t="s">
        <v>84</v>
      </c>
      <c r="D182" s="201" t="s">
        <v>85</v>
      </c>
      <c r="E182" s="31">
        <v>41</v>
      </c>
      <c r="F182" s="32">
        <v>0</v>
      </c>
    </row>
    <row r="183" spans="2:6" ht="10.199999999999999" hidden="1" customHeight="1" x14ac:dyDescent="0.2">
      <c r="B183" s="154"/>
      <c r="C183" s="30" t="s">
        <v>84</v>
      </c>
      <c r="D183" s="201" t="s">
        <v>85</v>
      </c>
      <c r="E183" s="31">
        <v>42</v>
      </c>
      <c r="F183" s="32">
        <v>0</v>
      </c>
    </row>
    <row r="184" spans="2:6" ht="10.199999999999999" hidden="1" customHeight="1" x14ac:dyDescent="0.2">
      <c r="B184" s="154"/>
      <c r="C184" s="30" t="s">
        <v>84</v>
      </c>
      <c r="D184" s="201" t="s">
        <v>85</v>
      </c>
      <c r="E184" s="31">
        <v>43</v>
      </c>
      <c r="F184" s="32">
        <v>0</v>
      </c>
    </row>
    <row r="185" spans="2:6" ht="10.199999999999999" hidden="1" customHeight="1" x14ac:dyDescent="0.2">
      <c r="B185" s="154"/>
      <c r="C185" s="30" t="s">
        <v>84</v>
      </c>
      <c r="D185" s="201" t="s">
        <v>85</v>
      </c>
      <c r="E185" s="31">
        <v>44</v>
      </c>
      <c r="F185" s="32">
        <v>0</v>
      </c>
    </row>
    <row r="186" spans="2:6" ht="10.199999999999999" customHeight="1" x14ac:dyDescent="0.2">
      <c r="B186" s="154"/>
      <c r="C186" s="51" t="s">
        <v>86</v>
      </c>
      <c r="D186" s="197" t="s">
        <v>87</v>
      </c>
      <c r="E186" s="52">
        <v>1</v>
      </c>
      <c r="F186" s="137">
        <f>+PAA!H96</f>
        <v>0</v>
      </c>
    </row>
    <row r="187" spans="2:6" ht="10.199999999999999" customHeight="1" x14ac:dyDescent="0.2">
      <c r="B187" s="154"/>
      <c r="C187" s="57" t="s">
        <v>86</v>
      </c>
      <c r="D187" s="198" t="s">
        <v>87</v>
      </c>
      <c r="E187" s="58">
        <v>2</v>
      </c>
      <c r="F187" s="138">
        <f>+PAA!H97</f>
        <v>900000</v>
      </c>
    </row>
    <row r="188" spans="2:6" ht="10.199999999999999" customHeight="1" x14ac:dyDescent="0.2">
      <c r="B188" s="154"/>
      <c r="C188" s="79" t="s">
        <v>86</v>
      </c>
      <c r="D188" s="199" t="s">
        <v>87</v>
      </c>
      <c r="E188" s="80">
        <v>3</v>
      </c>
      <c r="F188" s="139">
        <f>+PAA!H98</f>
        <v>0</v>
      </c>
    </row>
    <row r="189" spans="2:6" ht="10.199999999999999" customHeight="1" x14ac:dyDescent="0.2">
      <c r="B189" s="154"/>
      <c r="C189" s="91" t="s">
        <v>86</v>
      </c>
      <c r="D189" s="200" t="s">
        <v>87</v>
      </c>
      <c r="E189" s="92">
        <v>4</v>
      </c>
      <c r="F189" s="140">
        <f>+PAA!H99</f>
        <v>0</v>
      </c>
    </row>
    <row r="190" spans="2:6" ht="10.199999999999999" hidden="1" customHeight="1" x14ac:dyDescent="0.2">
      <c r="B190" s="154"/>
      <c r="C190" s="30" t="s">
        <v>86</v>
      </c>
      <c r="D190" s="201" t="s">
        <v>87</v>
      </c>
      <c r="E190" s="31">
        <v>6</v>
      </c>
      <c r="F190" s="32">
        <v>0</v>
      </c>
    </row>
    <row r="191" spans="2:6" ht="10.199999999999999" hidden="1" customHeight="1" x14ac:dyDescent="0.2">
      <c r="B191" s="154"/>
      <c r="C191" s="30" t="s">
        <v>86</v>
      </c>
      <c r="D191" s="201" t="s">
        <v>87</v>
      </c>
      <c r="E191" s="31">
        <v>28</v>
      </c>
      <c r="F191" s="32">
        <v>0</v>
      </c>
    </row>
    <row r="192" spans="2:6" ht="10.199999999999999" hidden="1" customHeight="1" x14ac:dyDescent="0.2">
      <c r="B192" s="154"/>
      <c r="C192" s="30" t="s">
        <v>86</v>
      </c>
      <c r="D192" s="201" t="s">
        <v>87</v>
      </c>
      <c r="E192" s="31">
        <v>32</v>
      </c>
      <c r="F192" s="32">
        <v>0</v>
      </c>
    </row>
    <row r="193" spans="2:6" ht="10.199999999999999" hidden="1" customHeight="1" x14ac:dyDescent="0.2">
      <c r="B193" s="154"/>
      <c r="C193" s="30" t="s">
        <v>86</v>
      </c>
      <c r="D193" s="201" t="s">
        <v>87</v>
      </c>
      <c r="E193" s="31">
        <v>33</v>
      </c>
      <c r="F193" s="32">
        <v>0</v>
      </c>
    </row>
    <row r="194" spans="2:6" ht="10.199999999999999" hidden="1" customHeight="1" x14ac:dyDescent="0.2">
      <c r="B194" s="154"/>
      <c r="C194" s="30" t="s">
        <v>86</v>
      </c>
      <c r="D194" s="201" t="s">
        <v>87</v>
      </c>
      <c r="E194" s="31">
        <v>34</v>
      </c>
      <c r="F194" s="32">
        <v>0</v>
      </c>
    </row>
    <row r="195" spans="2:6" ht="10.199999999999999" hidden="1" customHeight="1" x14ac:dyDescent="0.2">
      <c r="B195" s="154"/>
      <c r="C195" s="30" t="s">
        <v>86</v>
      </c>
      <c r="D195" s="201" t="s">
        <v>87</v>
      </c>
      <c r="E195" s="31">
        <v>35</v>
      </c>
      <c r="F195" s="32">
        <v>0</v>
      </c>
    </row>
    <row r="196" spans="2:6" ht="10.199999999999999" hidden="1" customHeight="1" x14ac:dyDescent="0.2">
      <c r="B196" s="154"/>
      <c r="C196" s="30" t="s">
        <v>86</v>
      </c>
      <c r="D196" s="201" t="s">
        <v>87</v>
      </c>
      <c r="E196" s="31">
        <v>36</v>
      </c>
      <c r="F196" s="32">
        <v>0</v>
      </c>
    </row>
    <row r="197" spans="2:6" ht="10.199999999999999" hidden="1" customHeight="1" x14ac:dyDescent="0.2">
      <c r="B197" s="154"/>
      <c r="C197" s="30" t="s">
        <v>86</v>
      </c>
      <c r="D197" s="201" t="s">
        <v>87</v>
      </c>
      <c r="E197" s="31">
        <v>37</v>
      </c>
      <c r="F197" s="32">
        <v>0</v>
      </c>
    </row>
    <row r="198" spans="2:6" ht="10.199999999999999" hidden="1" customHeight="1" x14ac:dyDescent="0.2">
      <c r="B198" s="154"/>
      <c r="C198" s="30" t="s">
        <v>86</v>
      </c>
      <c r="D198" s="201" t="s">
        <v>87</v>
      </c>
      <c r="E198" s="31">
        <v>38</v>
      </c>
      <c r="F198" s="32">
        <v>0</v>
      </c>
    </row>
    <row r="199" spans="2:6" ht="10.199999999999999" hidden="1" customHeight="1" x14ac:dyDescent="0.2">
      <c r="B199" s="154"/>
      <c r="C199" s="30" t="s">
        <v>86</v>
      </c>
      <c r="D199" s="201" t="s">
        <v>87</v>
      </c>
      <c r="E199" s="31">
        <v>39</v>
      </c>
      <c r="F199" s="32">
        <v>0</v>
      </c>
    </row>
    <row r="200" spans="2:6" ht="10.199999999999999" hidden="1" customHeight="1" x14ac:dyDescent="0.2">
      <c r="B200" s="154"/>
      <c r="C200" s="30" t="s">
        <v>86</v>
      </c>
      <c r="D200" s="201" t="s">
        <v>87</v>
      </c>
      <c r="E200" s="31">
        <v>40</v>
      </c>
      <c r="F200" s="32">
        <v>0</v>
      </c>
    </row>
    <row r="201" spans="2:6" ht="10.199999999999999" hidden="1" customHeight="1" x14ac:dyDescent="0.2">
      <c r="B201" s="154"/>
      <c r="C201" s="30" t="s">
        <v>86</v>
      </c>
      <c r="D201" s="201" t="s">
        <v>87</v>
      </c>
      <c r="E201" s="31">
        <v>41</v>
      </c>
      <c r="F201" s="32">
        <v>0</v>
      </c>
    </row>
    <row r="202" spans="2:6" ht="10.199999999999999" hidden="1" customHeight="1" x14ac:dyDescent="0.2">
      <c r="B202" s="154"/>
      <c r="C202" s="30" t="s">
        <v>86</v>
      </c>
      <c r="D202" s="201" t="s">
        <v>87</v>
      </c>
      <c r="E202" s="31">
        <v>42</v>
      </c>
      <c r="F202" s="32">
        <v>0</v>
      </c>
    </row>
    <row r="203" spans="2:6" ht="10.199999999999999" hidden="1" customHeight="1" x14ac:dyDescent="0.2">
      <c r="B203" s="154"/>
      <c r="C203" s="30" t="s">
        <v>86</v>
      </c>
      <c r="D203" s="201" t="s">
        <v>87</v>
      </c>
      <c r="E203" s="31">
        <v>43</v>
      </c>
      <c r="F203" s="32">
        <v>0</v>
      </c>
    </row>
    <row r="204" spans="2:6" ht="10.199999999999999" hidden="1" customHeight="1" x14ac:dyDescent="0.2">
      <c r="B204" s="154"/>
      <c r="C204" s="30" t="s">
        <v>86</v>
      </c>
      <c r="D204" s="201" t="s">
        <v>87</v>
      </c>
      <c r="E204" s="31">
        <v>44</v>
      </c>
      <c r="F204" s="32">
        <v>0</v>
      </c>
    </row>
    <row r="205" spans="2:6" ht="10.199999999999999" customHeight="1" x14ac:dyDescent="0.2">
      <c r="B205" s="154">
        <v>7</v>
      </c>
      <c r="C205" s="27" t="s">
        <v>88</v>
      </c>
      <c r="D205" s="196" t="s">
        <v>89</v>
      </c>
      <c r="E205" s="28"/>
      <c r="F205" s="29">
        <f>SUM(F206:F224)</f>
        <v>0</v>
      </c>
    </row>
    <row r="206" spans="2:6" ht="10.199999999999999" customHeight="1" x14ac:dyDescent="0.2">
      <c r="B206" s="154"/>
      <c r="C206" s="51" t="s">
        <v>90</v>
      </c>
      <c r="D206" s="197" t="s">
        <v>91</v>
      </c>
      <c r="E206" s="52">
        <v>1</v>
      </c>
      <c r="F206" s="137">
        <f>+PAA!H113</f>
        <v>0</v>
      </c>
    </row>
    <row r="207" spans="2:6" ht="10.199999999999999" customHeight="1" x14ac:dyDescent="0.2">
      <c r="B207" s="154"/>
      <c r="C207" s="57" t="s">
        <v>90</v>
      </c>
      <c r="D207" s="198" t="s">
        <v>91</v>
      </c>
      <c r="E207" s="58">
        <v>2</v>
      </c>
      <c r="F207" s="138">
        <f>+PAA!H114</f>
        <v>0</v>
      </c>
    </row>
    <row r="208" spans="2:6" ht="10.199999999999999" customHeight="1" x14ac:dyDescent="0.2">
      <c r="B208" s="154"/>
      <c r="C208" s="79" t="s">
        <v>90</v>
      </c>
      <c r="D208" s="199" t="s">
        <v>91</v>
      </c>
      <c r="E208" s="80">
        <v>3</v>
      </c>
      <c r="F208" s="139">
        <f>+PAA!H115</f>
        <v>0</v>
      </c>
    </row>
    <row r="209" spans="2:6" ht="10.199999999999999" customHeight="1" x14ac:dyDescent="0.2">
      <c r="B209" s="154"/>
      <c r="C209" s="91" t="s">
        <v>90</v>
      </c>
      <c r="D209" s="200" t="s">
        <v>91</v>
      </c>
      <c r="E209" s="92">
        <v>4</v>
      </c>
      <c r="F209" s="140">
        <f>+PAA!H116</f>
        <v>0</v>
      </c>
    </row>
    <row r="210" spans="2:6" ht="10.199999999999999" hidden="1" customHeight="1" x14ac:dyDescent="0.2">
      <c r="B210" s="154"/>
      <c r="C210" s="30" t="s">
        <v>90</v>
      </c>
      <c r="D210" s="201" t="s">
        <v>91</v>
      </c>
      <c r="E210" s="31">
        <v>6</v>
      </c>
      <c r="F210" s="32">
        <v>0</v>
      </c>
    </row>
    <row r="211" spans="2:6" ht="10.199999999999999" hidden="1" customHeight="1" x14ac:dyDescent="0.2">
      <c r="B211" s="154"/>
      <c r="C211" s="30" t="s">
        <v>90</v>
      </c>
      <c r="D211" s="201" t="s">
        <v>91</v>
      </c>
      <c r="E211" s="31">
        <v>28</v>
      </c>
      <c r="F211" s="32">
        <v>0</v>
      </c>
    </row>
    <row r="212" spans="2:6" ht="10.199999999999999" hidden="1" customHeight="1" x14ac:dyDescent="0.2">
      <c r="B212" s="154"/>
      <c r="C212" s="30" t="s">
        <v>90</v>
      </c>
      <c r="D212" s="201" t="s">
        <v>91</v>
      </c>
      <c r="E212" s="31">
        <v>32</v>
      </c>
      <c r="F212" s="32">
        <v>0</v>
      </c>
    </row>
    <row r="213" spans="2:6" ht="10.199999999999999" hidden="1" customHeight="1" x14ac:dyDescent="0.2">
      <c r="B213" s="154"/>
      <c r="C213" s="30" t="s">
        <v>90</v>
      </c>
      <c r="D213" s="201" t="s">
        <v>91</v>
      </c>
      <c r="E213" s="31">
        <v>33</v>
      </c>
      <c r="F213" s="32">
        <v>0</v>
      </c>
    </row>
    <row r="214" spans="2:6" ht="10.199999999999999" hidden="1" customHeight="1" x14ac:dyDescent="0.2">
      <c r="B214" s="154"/>
      <c r="C214" s="30" t="s">
        <v>90</v>
      </c>
      <c r="D214" s="201" t="s">
        <v>91</v>
      </c>
      <c r="E214" s="31">
        <v>34</v>
      </c>
      <c r="F214" s="32">
        <v>0</v>
      </c>
    </row>
    <row r="215" spans="2:6" ht="10.199999999999999" hidden="1" customHeight="1" x14ac:dyDescent="0.2">
      <c r="B215" s="154"/>
      <c r="C215" s="30" t="s">
        <v>90</v>
      </c>
      <c r="D215" s="201" t="s">
        <v>91</v>
      </c>
      <c r="E215" s="31">
        <v>35</v>
      </c>
      <c r="F215" s="32">
        <v>0</v>
      </c>
    </row>
    <row r="216" spans="2:6" ht="10.199999999999999" hidden="1" customHeight="1" x14ac:dyDescent="0.2">
      <c r="B216" s="154"/>
      <c r="C216" s="30" t="s">
        <v>90</v>
      </c>
      <c r="D216" s="201" t="s">
        <v>91</v>
      </c>
      <c r="E216" s="31">
        <v>36</v>
      </c>
      <c r="F216" s="32">
        <v>0</v>
      </c>
    </row>
    <row r="217" spans="2:6" ht="10.199999999999999" hidden="1" customHeight="1" x14ac:dyDescent="0.2">
      <c r="B217" s="154"/>
      <c r="C217" s="30" t="s">
        <v>90</v>
      </c>
      <c r="D217" s="201" t="s">
        <v>91</v>
      </c>
      <c r="E217" s="31">
        <v>37</v>
      </c>
      <c r="F217" s="32">
        <v>0</v>
      </c>
    </row>
    <row r="218" spans="2:6" ht="10.199999999999999" hidden="1" customHeight="1" x14ac:dyDescent="0.2">
      <c r="B218" s="154"/>
      <c r="C218" s="30" t="s">
        <v>90</v>
      </c>
      <c r="D218" s="201" t="s">
        <v>91</v>
      </c>
      <c r="E218" s="31">
        <v>38</v>
      </c>
      <c r="F218" s="32">
        <v>0</v>
      </c>
    </row>
    <row r="219" spans="2:6" ht="10.199999999999999" hidden="1" customHeight="1" x14ac:dyDescent="0.2">
      <c r="B219" s="154"/>
      <c r="C219" s="30" t="s">
        <v>90</v>
      </c>
      <c r="D219" s="201" t="s">
        <v>91</v>
      </c>
      <c r="E219" s="31">
        <v>39</v>
      </c>
      <c r="F219" s="32">
        <v>0</v>
      </c>
    </row>
    <row r="220" spans="2:6" ht="10.199999999999999" hidden="1" customHeight="1" x14ac:dyDescent="0.2">
      <c r="B220" s="154"/>
      <c r="C220" s="30" t="s">
        <v>90</v>
      </c>
      <c r="D220" s="201" t="s">
        <v>91</v>
      </c>
      <c r="E220" s="31">
        <v>40</v>
      </c>
      <c r="F220" s="32">
        <v>0</v>
      </c>
    </row>
    <row r="221" spans="2:6" ht="10.199999999999999" hidden="1" customHeight="1" x14ac:dyDescent="0.2">
      <c r="B221" s="154"/>
      <c r="C221" s="30" t="s">
        <v>90</v>
      </c>
      <c r="D221" s="201" t="s">
        <v>91</v>
      </c>
      <c r="E221" s="31">
        <v>41</v>
      </c>
      <c r="F221" s="32">
        <v>0</v>
      </c>
    </row>
    <row r="222" spans="2:6" ht="10.199999999999999" hidden="1" customHeight="1" x14ac:dyDescent="0.2">
      <c r="B222" s="154"/>
      <c r="C222" s="30" t="s">
        <v>90</v>
      </c>
      <c r="D222" s="201" t="s">
        <v>91</v>
      </c>
      <c r="E222" s="31">
        <v>42</v>
      </c>
      <c r="F222" s="32">
        <v>0</v>
      </c>
    </row>
    <row r="223" spans="2:6" ht="10.199999999999999" hidden="1" customHeight="1" x14ac:dyDescent="0.2">
      <c r="B223" s="154"/>
      <c r="C223" s="30" t="s">
        <v>90</v>
      </c>
      <c r="D223" s="201" t="s">
        <v>91</v>
      </c>
      <c r="E223" s="31">
        <v>43</v>
      </c>
      <c r="F223" s="32">
        <v>0</v>
      </c>
    </row>
    <row r="224" spans="2:6" ht="10.199999999999999" hidden="1" customHeight="1" x14ac:dyDescent="0.2">
      <c r="B224" s="154"/>
      <c r="C224" s="30" t="s">
        <v>90</v>
      </c>
      <c r="D224" s="201" t="s">
        <v>91</v>
      </c>
      <c r="E224" s="31">
        <v>44</v>
      </c>
      <c r="F224" s="32">
        <v>0</v>
      </c>
    </row>
    <row r="225" spans="1:6" ht="10.199999999999999" customHeight="1" x14ac:dyDescent="0.2">
      <c r="B225" s="154"/>
      <c r="C225" s="27" t="s">
        <v>92</v>
      </c>
      <c r="D225" s="196" t="s">
        <v>93</v>
      </c>
      <c r="E225" s="28"/>
      <c r="F225" s="29">
        <f>F226</f>
        <v>4800000</v>
      </c>
    </row>
    <row r="226" spans="1:6" ht="48.75" customHeight="1" x14ac:dyDescent="0.2">
      <c r="A226" s="335" t="str">
        <f>+PAA!A134</f>
        <v xml:space="preserve">56101504 56121506 56101530 56112102 </v>
      </c>
      <c r="B226" s="154"/>
      <c r="C226" s="27" t="s">
        <v>94</v>
      </c>
      <c r="D226" s="196" t="s">
        <v>95</v>
      </c>
      <c r="E226" s="28"/>
      <c r="F226" s="29">
        <f>F227</f>
        <v>4800000</v>
      </c>
    </row>
    <row r="227" spans="1:6" x14ac:dyDescent="0.2">
      <c r="B227" s="154"/>
      <c r="C227" s="27" t="s">
        <v>96</v>
      </c>
      <c r="D227" s="196" t="s">
        <v>97</v>
      </c>
      <c r="E227" s="28"/>
      <c r="F227" s="29">
        <f>SUM(F228:F303)</f>
        <v>4800000</v>
      </c>
    </row>
    <row r="228" spans="1:6" ht="10.199999999999999" customHeight="1" x14ac:dyDescent="0.2">
      <c r="B228" s="154">
        <v>7</v>
      </c>
      <c r="C228" s="51" t="s">
        <v>98</v>
      </c>
      <c r="D228" s="197" t="s">
        <v>99</v>
      </c>
      <c r="E228" s="52">
        <v>1</v>
      </c>
      <c r="F228" s="137">
        <f>+PAA!H134</f>
        <v>0</v>
      </c>
    </row>
    <row r="229" spans="1:6" ht="10.199999999999999" customHeight="1" x14ac:dyDescent="0.2">
      <c r="B229" s="154"/>
      <c r="C229" s="57" t="s">
        <v>98</v>
      </c>
      <c r="D229" s="198" t="s">
        <v>99</v>
      </c>
      <c r="E229" s="58">
        <v>2</v>
      </c>
      <c r="F229" s="138">
        <f>+PAA!H135</f>
        <v>1800000</v>
      </c>
    </row>
    <row r="230" spans="1:6" ht="10.199999999999999" customHeight="1" x14ac:dyDescent="0.2">
      <c r="B230" s="154"/>
      <c r="C230" s="79" t="s">
        <v>98</v>
      </c>
      <c r="D230" s="199" t="s">
        <v>99</v>
      </c>
      <c r="E230" s="80">
        <v>3</v>
      </c>
      <c r="F230" s="139">
        <f>+PAA!H136</f>
        <v>0</v>
      </c>
    </row>
    <row r="231" spans="1:6" ht="10.199999999999999" customHeight="1" x14ac:dyDescent="0.2">
      <c r="B231" s="154"/>
      <c r="C231" s="91" t="s">
        <v>98</v>
      </c>
      <c r="D231" s="200" t="s">
        <v>99</v>
      </c>
      <c r="E231" s="92">
        <v>4</v>
      </c>
      <c r="F231" s="140">
        <f>+PAA!H137</f>
        <v>0</v>
      </c>
    </row>
    <row r="232" spans="1:6" ht="10.199999999999999" hidden="1" customHeight="1" x14ac:dyDescent="0.2">
      <c r="B232" s="154"/>
      <c r="C232" s="30" t="s">
        <v>98</v>
      </c>
      <c r="D232" s="201" t="s">
        <v>99</v>
      </c>
      <c r="E232" s="31">
        <v>6</v>
      </c>
      <c r="F232" s="32">
        <v>0</v>
      </c>
    </row>
    <row r="233" spans="1:6" ht="10.199999999999999" hidden="1" customHeight="1" x14ac:dyDescent="0.2">
      <c r="B233" s="154"/>
      <c r="C233" s="30" t="s">
        <v>98</v>
      </c>
      <c r="D233" s="201" t="s">
        <v>99</v>
      </c>
      <c r="E233" s="31">
        <v>28</v>
      </c>
      <c r="F233" s="32">
        <v>0</v>
      </c>
    </row>
    <row r="234" spans="1:6" ht="10.199999999999999" hidden="1" customHeight="1" x14ac:dyDescent="0.2">
      <c r="B234" s="154"/>
      <c r="C234" s="30" t="s">
        <v>98</v>
      </c>
      <c r="D234" s="201" t="s">
        <v>99</v>
      </c>
      <c r="E234" s="31">
        <v>32</v>
      </c>
      <c r="F234" s="32">
        <v>0</v>
      </c>
    </row>
    <row r="235" spans="1:6" ht="10.199999999999999" hidden="1" customHeight="1" x14ac:dyDescent="0.2">
      <c r="B235" s="154"/>
      <c r="C235" s="30" t="s">
        <v>98</v>
      </c>
      <c r="D235" s="201" t="s">
        <v>99</v>
      </c>
      <c r="E235" s="31">
        <v>33</v>
      </c>
      <c r="F235" s="32">
        <v>0</v>
      </c>
    </row>
    <row r="236" spans="1:6" ht="10.199999999999999" hidden="1" customHeight="1" x14ac:dyDescent="0.2">
      <c r="B236" s="154"/>
      <c r="C236" s="30" t="s">
        <v>98</v>
      </c>
      <c r="D236" s="201" t="s">
        <v>99</v>
      </c>
      <c r="E236" s="31">
        <v>34</v>
      </c>
      <c r="F236" s="32">
        <v>0</v>
      </c>
    </row>
    <row r="237" spans="1:6" ht="10.199999999999999" hidden="1" customHeight="1" x14ac:dyDescent="0.2">
      <c r="B237" s="154"/>
      <c r="C237" s="30" t="s">
        <v>98</v>
      </c>
      <c r="D237" s="201" t="s">
        <v>99</v>
      </c>
      <c r="E237" s="31">
        <v>35</v>
      </c>
      <c r="F237" s="32">
        <v>0</v>
      </c>
    </row>
    <row r="238" spans="1:6" ht="10.199999999999999" hidden="1" customHeight="1" x14ac:dyDescent="0.2">
      <c r="B238" s="154"/>
      <c r="C238" s="30" t="s">
        <v>98</v>
      </c>
      <c r="D238" s="201" t="s">
        <v>99</v>
      </c>
      <c r="E238" s="31">
        <v>36</v>
      </c>
      <c r="F238" s="32">
        <v>0</v>
      </c>
    </row>
    <row r="239" spans="1:6" ht="10.199999999999999" hidden="1" customHeight="1" x14ac:dyDescent="0.2">
      <c r="B239" s="154"/>
      <c r="C239" s="30" t="s">
        <v>98</v>
      </c>
      <c r="D239" s="201" t="s">
        <v>99</v>
      </c>
      <c r="E239" s="31">
        <v>37</v>
      </c>
      <c r="F239" s="32">
        <v>0</v>
      </c>
    </row>
    <row r="240" spans="1:6" ht="10.199999999999999" hidden="1" customHeight="1" x14ac:dyDescent="0.2">
      <c r="B240" s="154"/>
      <c r="C240" s="30" t="s">
        <v>98</v>
      </c>
      <c r="D240" s="201" t="s">
        <v>99</v>
      </c>
      <c r="E240" s="31">
        <v>38</v>
      </c>
      <c r="F240" s="32">
        <v>0</v>
      </c>
    </row>
    <row r="241" spans="2:6" ht="10.199999999999999" hidden="1" customHeight="1" x14ac:dyDescent="0.2">
      <c r="B241" s="154"/>
      <c r="C241" s="30" t="s">
        <v>98</v>
      </c>
      <c r="D241" s="201" t="s">
        <v>99</v>
      </c>
      <c r="E241" s="31">
        <v>39</v>
      </c>
      <c r="F241" s="32">
        <v>0</v>
      </c>
    </row>
    <row r="242" spans="2:6" ht="10.199999999999999" hidden="1" customHeight="1" x14ac:dyDescent="0.2">
      <c r="B242" s="154"/>
      <c r="C242" s="30" t="s">
        <v>98</v>
      </c>
      <c r="D242" s="201" t="s">
        <v>99</v>
      </c>
      <c r="E242" s="31">
        <v>40</v>
      </c>
      <c r="F242" s="32">
        <v>0</v>
      </c>
    </row>
    <row r="243" spans="2:6" ht="10.199999999999999" hidden="1" customHeight="1" x14ac:dyDescent="0.2">
      <c r="B243" s="154"/>
      <c r="C243" s="30" t="s">
        <v>98</v>
      </c>
      <c r="D243" s="201" t="s">
        <v>99</v>
      </c>
      <c r="E243" s="31">
        <v>41</v>
      </c>
      <c r="F243" s="32">
        <v>0</v>
      </c>
    </row>
    <row r="244" spans="2:6" ht="10.199999999999999" hidden="1" customHeight="1" x14ac:dyDescent="0.2">
      <c r="B244" s="154"/>
      <c r="C244" s="30" t="s">
        <v>98</v>
      </c>
      <c r="D244" s="201" t="s">
        <v>99</v>
      </c>
      <c r="E244" s="31">
        <v>42</v>
      </c>
      <c r="F244" s="32">
        <v>0</v>
      </c>
    </row>
    <row r="245" spans="2:6" ht="10.199999999999999" hidden="1" customHeight="1" x14ac:dyDescent="0.2">
      <c r="B245" s="154"/>
      <c r="C245" s="30" t="s">
        <v>98</v>
      </c>
      <c r="D245" s="201" t="s">
        <v>99</v>
      </c>
      <c r="E245" s="31">
        <v>43</v>
      </c>
      <c r="F245" s="32">
        <v>0</v>
      </c>
    </row>
    <row r="246" spans="2:6" ht="10.199999999999999" hidden="1" customHeight="1" x14ac:dyDescent="0.2">
      <c r="B246" s="154"/>
      <c r="C246" s="30" t="s">
        <v>98</v>
      </c>
      <c r="D246" s="201" t="s">
        <v>99</v>
      </c>
      <c r="E246" s="31">
        <v>44</v>
      </c>
      <c r="F246" s="32">
        <v>0</v>
      </c>
    </row>
    <row r="247" spans="2:6" ht="10.199999999999999" customHeight="1" x14ac:dyDescent="0.2">
      <c r="B247" s="154">
        <v>7</v>
      </c>
      <c r="C247" s="51" t="s">
        <v>100</v>
      </c>
      <c r="D247" s="197" t="s">
        <v>101</v>
      </c>
      <c r="E247" s="52">
        <v>1</v>
      </c>
      <c r="F247" s="137">
        <f>+PAA!H179</f>
        <v>0</v>
      </c>
    </row>
    <row r="248" spans="2:6" ht="10.199999999999999" customHeight="1" x14ac:dyDescent="0.2">
      <c r="B248" s="154"/>
      <c r="C248" s="57" t="s">
        <v>100</v>
      </c>
      <c r="D248" s="198" t="s">
        <v>101</v>
      </c>
      <c r="E248" s="58">
        <v>2</v>
      </c>
      <c r="F248" s="138">
        <f>+PAA!H180</f>
        <v>0</v>
      </c>
    </row>
    <row r="249" spans="2:6" ht="10.199999999999999" customHeight="1" x14ac:dyDescent="0.2">
      <c r="B249" s="154"/>
      <c r="C249" s="79" t="s">
        <v>100</v>
      </c>
      <c r="D249" s="199" t="s">
        <v>101</v>
      </c>
      <c r="E249" s="80">
        <v>3</v>
      </c>
      <c r="F249" s="139">
        <f>+PAA!H181</f>
        <v>0</v>
      </c>
    </row>
    <row r="250" spans="2:6" ht="10.199999999999999" customHeight="1" x14ac:dyDescent="0.2">
      <c r="B250" s="154"/>
      <c r="C250" s="91" t="s">
        <v>100</v>
      </c>
      <c r="D250" s="200" t="s">
        <v>101</v>
      </c>
      <c r="E250" s="92">
        <v>4</v>
      </c>
      <c r="F250" s="140">
        <f>+PAA!H182</f>
        <v>0</v>
      </c>
    </row>
    <row r="251" spans="2:6" ht="10.199999999999999" hidden="1" customHeight="1" x14ac:dyDescent="0.2">
      <c r="B251" s="154"/>
      <c r="C251" s="30" t="s">
        <v>100</v>
      </c>
      <c r="D251" s="201" t="s">
        <v>101</v>
      </c>
      <c r="E251" s="31">
        <v>6</v>
      </c>
      <c r="F251" s="32">
        <v>0</v>
      </c>
    </row>
    <row r="252" spans="2:6" ht="10.199999999999999" hidden="1" customHeight="1" x14ac:dyDescent="0.2">
      <c r="B252" s="154"/>
      <c r="C252" s="30" t="s">
        <v>100</v>
      </c>
      <c r="D252" s="201" t="s">
        <v>101</v>
      </c>
      <c r="E252" s="31">
        <v>28</v>
      </c>
      <c r="F252" s="32">
        <v>0</v>
      </c>
    </row>
    <row r="253" spans="2:6" ht="10.199999999999999" hidden="1" customHeight="1" x14ac:dyDescent="0.2">
      <c r="B253" s="154"/>
      <c r="C253" s="30" t="s">
        <v>100</v>
      </c>
      <c r="D253" s="201" t="s">
        <v>101</v>
      </c>
      <c r="E253" s="31">
        <v>32</v>
      </c>
      <c r="F253" s="32">
        <v>0</v>
      </c>
    </row>
    <row r="254" spans="2:6" ht="10.199999999999999" hidden="1" customHeight="1" x14ac:dyDescent="0.2">
      <c r="B254" s="154"/>
      <c r="C254" s="30" t="s">
        <v>100</v>
      </c>
      <c r="D254" s="201" t="s">
        <v>101</v>
      </c>
      <c r="E254" s="31">
        <v>33</v>
      </c>
      <c r="F254" s="32">
        <v>0</v>
      </c>
    </row>
    <row r="255" spans="2:6" ht="10.199999999999999" hidden="1" customHeight="1" x14ac:dyDescent="0.2">
      <c r="B255" s="154"/>
      <c r="C255" s="30" t="s">
        <v>100</v>
      </c>
      <c r="D255" s="201" t="s">
        <v>101</v>
      </c>
      <c r="E255" s="31">
        <v>34</v>
      </c>
      <c r="F255" s="32">
        <v>0</v>
      </c>
    </row>
    <row r="256" spans="2:6" ht="10.199999999999999" hidden="1" customHeight="1" x14ac:dyDescent="0.2">
      <c r="B256" s="154"/>
      <c r="C256" s="30" t="s">
        <v>100</v>
      </c>
      <c r="D256" s="201" t="s">
        <v>101</v>
      </c>
      <c r="E256" s="31">
        <v>35</v>
      </c>
      <c r="F256" s="32">
        <v>0</v>
      </c>
    </row>
    <row r="257" spans="1:6" ht="10.199999999999999" hidden="1" customHeight="1" x14ac:dyDescent="0.2">
      <c r="B257" s="154"/>
      <c r="C257" s="30" t="s">
        <v>100</v>
      </c>
      <c r="D257" s="201" t="s">
        <v>101</v>
      </c>
      <c r="E257" s="31">
        <v>36</v>
      </c>
      <c r="F257" s="32">
        <v>0</v>
      </c>
    </row>
    <row r="258" spans="1:6" ht="10.199999999999999" hidden="1" customHeight="1" x14ac:dyDescent="0.2">
      <c r="B258" s="154"/>
      <c r="C258" s="30" t="s">
        <v>100</v>
      </c>
      <c r="D258" s="201" t="s">
        <v>101</v>
      </c>
      <c r="E258" s="31">
        <v>37</v>
      </c>
      <c r="F258" s="32">
        <v>0</v>
      </c>
    </row>
    <row r="259" spans="1:6" ht="10.199999999999999" hidden="1" customHeight="1" x14ac:dyDescent="0.2">
      <c r="B259" s="154"/>
      <c r="C259" s="30" t="s">
        <v>100</v>
      </c>
      <c r="D259" s="201" t="s">
        <v>101</v>
      </c>
      <c r="E259" s="31">
        <v>38</v>
      </c>
      <c r="F259" s="32">
        <v>0</v>
      </c>
    </row>
    <row r="260" spans="1:6" ht="10.199999999999999" hidden="1" customHeight="1" x14ac:dyDescent="0.2">
      <c r="B260" s="154"/>
      <c r="C260" s="30" t="s">
        <v>100</v>
      </c>
      <c r="D260" s="201" t="s">
        <v>101</v>
      </c>
      <c r="E260" s="31">
        <v>39</v>
      </c>
      <c r="F260" s="32">
        <v>0</v>
      </c>
    </row>
    <row r="261" spans="1:6" ht="10.199999999999999" hidden="1" customHeight="1" x14ac:dyDescent="0.2">
      <c r="B261" s="154"/>
      <c r="C261" s="30" t="s">
        <v>100</v>
      </c>
      <c r="D261" s="201" t="s">
        <v>101</v>
      </c>
      <c r="E261" s="31">
        <v>40</v>
      </c>
      <c r="F261" s="32">
        <v>0</v>
      </c>
    </row>
    <row r="262" spans="1:6" ht="10.199999999999999" hidden="1" customHeight="1" x14ac:dyDescent="0.2">
      <c r="B262" s="154"/>
      <c r="C262" s="30" t="s">
        <v>100</v>
      </c>
      <c r="D262" s="201" t="s">
        <v>101</v>
      </c>
      <c r="E262" s="31">
        <v>41</v>
      </c>
      <c r="F262" s="32">
        <v>0</v>
      </c>
    </row>
    <row r="263" spans="1:6" ht="10.199999999999999" hidden="1" customHeight="1" x14ac:dyDescent="0.2">
      <c r="B263" s="154"/>
      <c r="C263" s="30" t="s">
        <v>100</v>
      </c>
      <c r="D263" s="201" t="s">
        <v>101</v>
      </c>
      <c r="E263" s="31">
        <v>42</v>
      </c>
      <c r="F263" s="32">
        <v>0</v>
      </c>
    </row>
    <row r="264" spans="1:6" ht="10.199999999999999" hidden="1" customHeight="1" x14ac:dyDescent="0.2">
      <c r="B264" s="154"/>
      <c r="C264" s="30" t="s">
        <v>100</v>
      </c>
      <c r="D264" s="201" t="s">
        <v>101</v>
      </c>
      <c r="E264" s="31">
        <v>43</v>
      </c>
      <c r="F264" s="32">
        <v>0</v>
      </c>
    </row>
    <row r="265" spans="1:6" ht="10.199999999999999" hidden="1" customHeight="1" x14ac:dyDescent="0.2">
      <c r="B265" s="154"/>
      <c r="C265" s="30" t="s">
        <v>100</v>
      </c>
      <c r="D265" s="201" t="s">
        <v>101</v>
      </c>
      <c r="E265" s="31">
        <v>44</v>
      </c>
      <c r="F265" s="32">
        <v>0</v>
      </c>
    </row>
    <row r="266" spans="1:6" ht="10.199999999999999" customHeight="1" x14ac:dyDescent="0.2">
      <c r="A266" s="345" t="str">
        <f>+PAA!A191</f>
        <v>49101608  60131505</v>
      </c>
      <c r="B266" s="154">
        <v>7</v>
      </c>
      <c r="C266" s="51" t="s">
        <v>102</v>
      </c>
      <c r="D266" s="197" t="s">
        <v>103</v>
      </c>
      <c r="E266" s="52">
        <v>1</v>
      </c>
      <c r="F266" s="137">
        <f>+PAA!H191</f>
        <v>0</v>
      </c>
    </row>
    <row r="267" spans="1:6" ht="10.199999999999999" customHeight="1" x14ac:dyDescent="0.2">
      <c r="B267" s="154"/>
      <c r="C267" s="57" t="s">
        <v>102</v>
      </c>
      <c r="D267" s="198" t="s">
        <v>103</v>
      </c>
      <c r="E267" s="58">
        <v>2</v>
      </c>
      <c r="F267" s="138">
        <f>+PAA!H192</f>
        <v>3000000</v>
      </c>
    </row>
    <row r="268" spans="1:6" ht="10.199999999999999" customHeight="1" x14ac:dyDescent="0.2">
      <c r="B268" s="154"/>
      <c r="C268" s="79" t="s">
        <v>102</v>
      </c>
      <c r="D268" s="199" t="s">
        <v>103</v>
      </c>
      <c r="E268" s="80">
        <v>3</v>
      </c>
      <c r="F268" s="139">
        <f>+PAA!H193</f>
        <v>0</v>
      </c>
    </row>
    <row r="269" spans="1:6" ht="10.199999999999999" customHeight="1" x14ac:dyDescent="0.2">
      <c r="B269" s="154"/>
      <c r="C269" s="91" t="s">
        <v>102</v>
      </c>
      <c r="D269" s="200" t="s">
        <v>103</v>
      </c>
      <c r="E269" s="92">
        <v>4</v>
      </c>
      <c r="F269" s="140">
        <f>+PAA!H194</f>
        <v>0</v>
      </c>
    </row>
    <row r="270" spans="1:6" ht="10.199999999999999" hidden="1" customHeight="1" x14ac:dyDescent="0.2">
      <c r="B270" s="154"/>
      <c r="C270" s="30" t="s">
        <v>102</v>
      </c>
      <c r="D270" s="201" t="s">
        <v>103</v>
      </c>
      <c r="E270" s="31">
        <v>6</v>
      </c>
      <c r="F270" s="32">
        <v>0</v>
      </c>
    </row>
    <row r="271" spans="1:6" ht="10.199999999999999" hidden="1" customHeight="1" x14ac:dyDescent="0.2">
      <c r="B271" s="154"/>
      <c r="C271" s="30" t="s">
        <v>102</v>
      </c>
      <c r="D271" s="201" t="s">
        <v>103</v>
      </c>
      <c r="E271" s="31">
        <v>28</v>
      </c>
      <c r="F271" s="32">
        <v>0</v>
      </c>
    </row>
    <row r="272" spans="1:6" ht="10.199999999999999" hidden="1" customHeight="1" x14ac:dyDescent="0.2">
      <c r="B272" s="154"/>
      <c r="C272" s="30" t="s">
        <v>102</v>
      </c>
      <c r="D272" s="201" t="s">
        <v>103</v>
      </c>
      <c r="E272" s="31">
        <v>32</v>
      </c>
      <c r="F272" s="32">
        <v>0</v>
      </c>
    </row>
    <row r="273" spans="2:6" ht="10.199999999999999" hidden="1" customHeight="1" x14ac:dyDescent="0.2">
      <c r="B273" s="154"/>
      <c r="C273" s="30" t="s">
        <v>102</v>
      </c>
      <c r="D273" s="201" t="s">
        <v>103</v>
      </c>
      <c r="E273" s="31">
        <v>33</v>
      </c>
      <c r="F273" s="32">
        <v>0</v>
      </c>
    </row>
    <row r="274" spans="2:6" ht="10.199999999999999" hidden="1" customHeight="1" x14ac:dyDescent="0.2">
      <c r="B274" s="154"/>
      <c r="C274" s="30" t="s">
        <v>102</v>
      </c>
      <c r="D274" s="201" t="s">
        <v>103</v>
      </c>
      <c r="E274" s="31">
        <v>34</v>
      </c>
      <c r="F274" s="32">
        <v>0</v>
      </c>
    </row>
    <row r="275" spans="2:6" ht="10.199999999999999" hidden="1" customHeight="1" x14ac:dyDescent="0.2">
      <c r="B275" s="154"/>
      <c r="C275" s="30" t="s">
        <v>102</v>
      </c>
      <c r="D275" s="201" t="s">
        <v>103</v>
      </c>
      <c r="E275" s="31">
        <v>35</v>
      </c>
      <c r="F275" s="32">
        <v>0</v>
      </c>
    </row>
    <row r="276" spans="2:6" ht="10.199999999999999" hidden="1" customHeight="1" x14ac:dyDescent="0.2">
      <c r="B276" s="154"/>
      <c r="C276" s="30" t="s">
        <v>102</v>
      </c>
      <c r="D276" s="201" t="s">
        <v>103</v>
      </c>
      <c r="E276" s="31">
        <v>36</v>
      </c>
      <c r="F276" s="32">
        <v>0</v>
      </c>
    </row>
    <row r="277" spans="2:6" ht="10.199999999999999" hidden="1" customHeight="1" x14ac:dyDescent="0.2">
      <c r="B277" s="154"/>
      <c r="C277" s="30" t="s">
        <v>102</v>
      </c>
      <c r="D277" s="201" t="s">
        <v>103</v>
      </c>
      <c r="E277" s="31">
        <v>37</v>
      </c>
      <c r="F277" s="32">
        <v>0</v>
      </c>
    </row>
    <row r="278" spans="2:6" ht="10.199999999999999" hidden="1" customHeight="1" x14ac:dyDescent="0.2">
      <c r="B278" s="154"/>
      <c r="C278" s="30" t="s">
        <v>102</v>
      </c>
      <c r="D278" s="201" t="s">
        <v>103</v>
      </c>
      <c r="E278" s="31">
        <v>38</v>
      </c>
      <c r="F278" s="32">
        <v>0</v>
      </c>
    </row>
    <row r="279" spans="2:6" ht="10.199999999999999" hidden="1" customHeight="1" x14ac:dyDescent="0.2">
      <c r="B279" s="154"/>
      <c r="C279" s="30" t="s">
        <v>102</v>
      </c>
      <c r="D279" s="201" t="s">
        <v>103</v>
      </c>
      <c r="E279" s="31">
        <v>39</v>
      </c>
      <c r="F279" s="32">
        <v>0</v>
      </c>
    </row>
    <row r="280" spans="2:6" ht="10.199999999999999" hidden="1" customHeight="1" x14ac:dyDescent="0.2">
      <c r="B280" s="154"/>
      <c r="C280" s="30" t="s">
        <v>102</v>
      </c>
      <c r="D280" s="201" t="s">
        <v>103</v>
      </c>
      <c r="E280" s="31">
        <v>40</v>
      </c>
      <c r="F280" s="32">
        <v>0</v>
      </c>
    </row>
    <row r="281" spans="2:6" ht="10.199999999999999" hidden="1" customHeight="1" x14ac:dyDescent="0.2">
      <c r="B281" s="154"/>
      <c r="C281" s="30" t="s">
        <v>102</v>
      </c>
      <c r="D281" s="201" t="s">
        <v>103</v>
      </c>
      <c r="E281" s="31">
        <v>41</v>
      </c>
      <c r="F281" s="32">
        <v>0</v>
      </c>
    </row>
    <row r="282" spans="2:6" ht="10.199999999999999" hidden="1" customHeight="1" x14ac:dyDescent="0.2">
      <c r="B282" s="154"/>
      <c r="C282" s="30" t="s">
        <v>102</v>
      </c>
      <c r="D282" s="201" t="s">
        <v>103</v>
      </c>
      <c r="E282" s="31">
        <v>42</v>
      </c>
      <c r="F282" s="32">
        <v>0</v>
      </c>
    </row>
    <row r="283" spans="2:6" ht="10.199999999999999" hidden="1" customHeight="1" x14ac:dyDescent="0.2">
      <c r="B283" s="154"/>
      <c r="C283" s="30" t="s">
        <v>102</v>
      </c>
      <c r="D283" s="201" t="s">
        <v>103</v>
      </c>
      <c r="E283" s="31">
        <v>43</v>
      </c>
      <c r="F283" s="32">
        <v>0</v>
      </c>
    </row>
    <row r="284" spans="2:6" ht="10.199999999999999" hidden="1" customHeight="1" x14ac:dyDescent="0.2">
      <c r="B284" s="154"/>
      <c r="C284" s="30" t="s">
        <v>102</v>
      </c>
      <c r="D284" s="201" t="s">
        <v>103</v>
      </c>
      <c r="E284" s="31">
        <v>44</v>
      </c>
      <c r="F284" s="32">
        <v>0</v>
      </c>
    </row>
    <row r="285" spans="2:6" x14ac:dyDescent="0.2">
      <c r="B285" s="154">
        <v>7</v>
      </c>
      <c r="C285" s="51" t="s">
        <v>104</v>
      </c>
      <c r="D285" s="197" t="s">
        <v>105</v>
      </c>
      <c r="E285" s="52">
        <v>1</v>
      </c>
      <c r="F285" s="137">
        <f>+PAA!H201</f>
        <v>0</v>
      </c>
    </row>
    <row r="286" spans="2:6" x14ac:dyDescent="0.2">
      <c r="B286" s="154"/>
      <c r="C286" s="57" t="s">
        <v>104</v>
      </c>
      <c r="D286" s="198" t="s">
        <v>105</v>
      </c>
      <c r="E286" s="58">
        <v>2</v>
      </c>
      <c r="F286" s="138">
        <f>+PAA!H202</f>
        <v>0</v>
      </c>
    </row>
    <row r="287" spans="2:6" x14ac:dyDescent="0.2">
      <c r="B287" s="154"/>
      <c r="C287" s="79" t="s">
        <v>104</v>
      </c>
      <c r="D287" s="199" t="s">
        <v>105</v>
      </c>
      <c r="E287" s="80">
        <v>3</v>
      </c>
      <c r="F287" s="139">
        <f>+PAA!H203</f>
        <v>0</v>
      </c>
    </row>
    <row r="288" spans="2:6" x14ac:dyDescent="0.2">
      <c r="B288" s="154"/>
      <c r="C288" s="91" t="s">
        <v>104</v>
      </c>
      <c r="D288" s="200" t="s">
        <v>105</v>
      </c>
      <c r="E288" s="92">
        <v>4</v>
      </c>
      <c r="F288" s="140">
        <f>+PAA!H204</f>
        <v>0</v>
      </c>
    </row>
    <row r="289" spans="2:6" hidden="1" x14ac:dyDescent="0.2">
      <c r="B289" s="154"/>
      <c r="C289" s="30" t="s">
        <v>104</v>
      </c>
      <c r="D289" s="201" t="s">
        <v>105</v>
      </c>
      <c r="E289" s="31">
        <v>6</v>
      </c>
      <c r="F289" s="32">
        <v>0</v>
      </c>
    </row>
    <row r="290" spans="2:6" hidden="1" x14ac:dyDescent="0.2">
      <c r="B290" s="154"/>
      <c r="C290" s="30" t="s">
        <v>104</v>
      </c>
      <c r="D290" s="201" t="s">
        <v>105</v>
      </c>
      <c r="E290" s="31">
        <v>28</v>
      </c>
      <c r="F290" s="32">
        <v>0</v>
      </c>
    </row>
    <row r="291" spans="2:6" hidden="1" x14ac:dyDescent="0.2">
      <c r="B291" s="154"/>
      <c r="C291" s="30" t="s">
        <v>104</v>
      </c>
      <c r="D291" s="201" t="s">
        <v>105</v>
      </c>
      <c r="E291" s="31">
        <v>32</v>
      </c>
      <c r="F291" s="32">
        <v>0</v>
      </c>
    </row>
    <row r="292" spans="2:6" hidden="1" x14ac:dyDescent="0.2">
      <c r="B292" s="154"/>
      <c r="C292" s="30" t="s">
        <v>104</v>
      </c>
      <c r="D292" s="201" t="s">
        <v>105</v>
      </c>
      <c r="E292" s="31">
        <v>33</v>
      </c>
      <c r="F292" s="32">
        <v>0</v>
      </c>
    </row>
    <row r="293" spans="2:6" hidden="1" x14ac:dyDescent="0.2">
      <c r="B293" s="154"/>
      <c r="C293" s="30" t="s">
        <v>104</v>
      </c>
      <c r="D293" s="201" t="s">
        <v>105</v>
      </c>
      <c r="E293" s="31">
        <v>34</v>
      </c>
      <c r="F293" s="32">
        <v>0</v>
      </c>
    </row>
    <row r="294" spans="2:6" hidden="1" x14ac:dyDescent="0.2">
      <c r="B294" s="154"/>
      <c r="C294" s="30" t="s">
        <v>104</v>
      </c>
      <c r="D294" s="201" t="s">
        <v>105</v>
      </c>
      <c r="E294" s="31">
        <v>35</v>
      </c>
      <c r="F294" s="32">
        <v>0</v>
      </c>
    </row>
    <row r="295" spans="2:6" hidden="1" x14ac:dyDescent="0.2">
      <c r="B295" s="154"/>
      <c r="C295" s="30" t="s">
        <v>104</v>
      </c>
      <c r="D295" s="201" t="s">
        <v>105</v>
      </c>
      <c r="E295" s="31">
        <v>36</v>
      </c>
      <c r="F295" s="32">
        <v>0</v>
      </c>
    </row>
    <row r="296" spans="2:6" hidden="1" x14ac:dyDescent="0.2">
      <c r="B296" s="154"/>
      <c r="C296" s="30" t="s">
        <v>104</v>
      </c>
      <c r="D296" s="201" t="s">
        <v>105</v>
      </c>
      <c r="E296" s="31">
        <v>37</v>
      </c>
      <c r="F296" s="32">
        <v>0</v>
      </c>
    </row>
    <row r="297" spans="2:6" hidden="1" x14ac:dyDescent="0.2">
      <c r="B297" s="154"/>
      <c r="C297" s="30" t="s">
        <v>104</v>
      </c>
      <c r="D297" s="201" t="s">
        <v>105</v>
      </c>
      <c r="E297" s="31">
        <v>38</v>
      </c>
      <c r="F297" s="32">
        <v>0</v>
      </c>
    </row>
    <row r="298" spans="2:6" hidden="1" x14ac:dyDescent="0.2">
      <c r="B298" s="154"/>
      <c r="C298" s="30" t="s">
        <v>104</v>
      </c>
      <c r="D298" s="201" t="s">
        <v>105</v>
      </c>
      <c r="E298" s="31">
        <v>39</v>
      </c>
      <c r="F298" s="32">
        <v>0</v>
      </c>
    </row>
    <row r="299" spans="2:6" hidden="1" x14ac:dyDescent="0.2">
      <c r="B299" s="154"/>
      <c r="C299" s="30" t="s">
        <v>104</v>
      </c>
      <c r="D299" s="201" t="s">
        <v>105</v>
      </c>
      <c r="E299" s="31">
        <v>40</v>
      </c>
      <c r="F299" s="32">
        <v>0</v>
      </c>
    </row>
    <row r="300" spans="2:6" hidden="1" x14ac:dyDescent="0.2">
      <c r="B300" s="154"/>
      <c r="C300" s="30" t="s">
        <v>104</v>
      </c>
      <c r="D300" s="201" t="s">
        <v>105</v>
      </c>
      <c r="E300" s="31">
        <v>41</v>
      </c>
      <c r="F300" s="32">
        <v>0</v>
      </c>
    </row>
    <row r="301" spans="2:6" hidden="1" x14ac:dyDescent="0.2">
      <c r="B301" s="154"/>
      <c r="C301" s="30" t="s">
        <v>104</v>
      </c>
      <c r="D301" s="201" t="s">
        <v>105</v>
      </c>
      <c r="E301" s="31">
        <v>42</v>
      </c>
      <c r="F301" s="32">
        <v>0</v>
      </c>
    </row>
    <row r="302" spans="2:6" hidden="1" x14ac:dyDescent="0.2">
      <c r="B302" s="154"/>
      <c r="C302" s="30" t="s">
        <v>104</v>
      </c>
      <c r="D302" s="201" t="s">
        <v>105</v>
      </c>
      <c r="E302" s="31">
        <v>43</v>
      </c>
      <c r="F302" s="32">
        <v>0</v>
      </c>
    </row>
    <row r="303" spans="2:6" hidden="1" x14ac:dyDescent="0.2">
      <c r="B303" s="154"/>
      <c r="C303" s="30" t="s">
        <v>104</v>
      </c>
      <c r="D303" s="201" t="s">
        <v>105</v>
      </c>
      <c r="E303" s="31">
        <v>44</v>
      </c>
      <c r="F303" s="32">
        <v>0</v>
      </c>
    </row>
    <row r="304" spans="2:6" x14ac:dyDescent="0.2">
      <c r="B304" s="154"/>
      <c r="C304" s="27" t="s">
        <v>106</v>
      </c>
      <c r="D304" s="196" t="s">
        <v>107</v>
      </c>
      <c r="E304" s="28"/>
      <c r="F304" s="29">
        <f>F305+F403</f>
        <v>0</v>
      </c>
    </row>
    <row r="305" spans="1:6" ht="10.199999999999999" customHeight="1" x14ac:dyDescent="0.2">
      <c r="B305" s="154"/>
      <c r="C305" s="27" t="s">
        <v>108</v>
      </c>
      <c r="D305" s="196" t="s">
        <v>109</v>
      </c>
      <c r="E305" s="28"/>
      <c r="F305" s="29">
        <f>F306+F364</f>
        <v>0</v>
      </c>
    </row>
    <row r="306" spans="1:6" ht="10.199999999999999" customHeight="1" x14ac:dyDescent="0.2">
      <c r="B306" s="154"/>
      <c r="C306" s="27" t="s">
        <v>110</v>
      </c>
      <c r="D306" s="196" t="s">
        <v>111</v>
      </c>
      <c r="E306" s="28"/>
      <c r="F306" s="29">
        <f>SUM(F307:F363)</f>
        <v>0</v>
      </c>
    </row>
    <row r="307" spans="1:6" x14ac:dyDescent="0.2">
      <c r="A307" s="349">
        <f>+PAA!A212</f>
        <v>101015</v>
      </c>
      <c r="B307" s="154">
        <v>7</v>
      </c>
      <c r="C307" s="51" t="s">
        <v>112</v>
      </c>
      <c r="D307" s="197" t="s">
        <v>113</v>
      </c>
      <c r="E307" s="52">
        <v>1</v>
      </c>
      <c r="F307" s="137">
        <f>+PAA!H212</f>
        <v>0</v>
      </c>
    </row>
    <row r="308" spans="1:6" x14ac:dyDescent="0.2">
      <c r="B308" s="154"/>
      <c r="C308" s="57" t="s">
        <v>112</v>
      </c>
      <c r="D308" s="198" t="s">
        <v>113</v>
      </c>
      <c r="E308" s="58">
        <v>2</v>
      </c>
      <c r="F308" s="138">
        <f>+PAA!H213</f>
        <v>0</v>
      </c>
    </row>
    <row r="309" spans="1:6" x14ac:dyDescent="0.2">
      <c r="B309" s="154"/>
      <c r="C309" s="79" t="s">
        <v>112</v>
      </c>
      <c r="D309" s="199" t="s">
        <v>113</v>
      </c>
      <c r="E309" s="80">
        <v>3</v>
      </c>
      <c r="F309" s="139">
        <f>+PAA!H214</f>
        <v>0</v>
      </c>
    </row>
    <row r="310" spans="1:6" x14ac:dyDescent="0.2">
      <c r="B310" s="154"/>
      <c r="C310" s="91" t="s">
        <v>112</v>
      </c>
      <c r="D310" s="200" t="s">
        <v>113</v>
      </c>
      <c r="E310" s="92">
        <v>4</v>
      </c>
      <c r="F310" s="140">
        <f>+PAA!H215</f>
        <v>0</v>
      </c>
    </row>
    <row r="311" spans="1:6" hidden="1" x14ac:dyDescent="0.2">
      <c r="B311" s="154"/>
      <c r="C311" s="30" t="s">
        <v>112</v>
      </c>
      <c r="D311" s="201" t="s">
        <v>113</v>
      </c>
      <c r="E311" s="31">
        <v>6</v>
      </c>
      <c r="F311" s="32">
        <v>0</v>
      </c>
    </row>
    <row r="312" spans="1:6" hidden="1" x14ac:dyDescent="0.2">
      <c r="B312" s="154"/>
      <c r="C312" s="30" t="s">
        <v>112</v>
      </c>
      <c r="D312" s="201" t="s">
        <v>113</v>
      </c>
      <c r="E312" s="31">
        <v>28</v>
      </c>
      <c r="F312" s="32">
        <v>0</v>
      </c>
    </row>
    <row r="313" spans="1:6" hidden="1" x14ac:dyDescent="0.2">
      <c r="B313" s="154"/>
      <c r="C313" s="30" t="s">
        <v>112</v>
      </c>
      <c r="D313" s="201" t="s">
        <v>113</v>
      </c>
      <c r="E313" s="31">
        <v>32</v>
      </c>
      <c r="F313" s="32">
        <v>0</v>
      </c>
    </row>
    <row r="314" spans="1:6" hidden="1" x14ac:dyDescent="0.2">
      <c r="B314" s="154"/>
      <c r="C314" s="30" t="s">
        <v>112</v>
      </c>
      <c r="D314" s="201" t="s">
        <v>113</v>
      </c>
      <c r="E314" s="31">
        <v>33</v>
      </c>
      <c r="F314" s="32">
        <v>0</v>
      </c>
    </row>
    <row r="315" spans="1:6" hidden="1" x14ac:dyDescent="0.2">
      <c r="B315" s="154"/>
      <c r="C315" s="30" t="s">
        <v>112</v>
      </c>
      <c r="D315" s="201" t="s">
        <v>113</v>
      </c>
      <c r="E315" s="31">
        <v>34</v>
      </c>
      <c r="F315" s="32">
        <v>0</v>
      </c>
    </row>
    <row r="316" spans="1:6" hidden="1" x14ac:dyDescent="0.2">
      <c r="B316" s="154"/>
      <c r="C316" s="30" t="s">
        <v>112</v>
      </c>
      <c r="D316" s="201" t="s">
        <v>113</v>
      </c>
      <c r="E316" s="31">
        <v>35</v>
      </c>
      <c r="F316" s="32">
        <v>0</v>
      </c>
    </row>
    <row r="317" spans="1:6" hidden="1" x14ac:dyDescent="0.2">
      <c r="B317" s="154"/>
      <c r="C317" s="30" t="s">
        <v>112</v>
      </c>
      <c r="D317" s="201" t="s">
        <v>113</v>
      </c>
      <c r="E317" s="31">
        <v>36</v>
      </c>
      <c r="F317" s="32">
        <v>0</v>
      </c>
    </row>
    <row r="318" spans="1:6" hidden="1" x14ac:dyDescent="0.2">
      <c r="B318" s="154"/>
      <c r="C318" s="30" t="s">
        <v>112</v>
      </c>
      <c r="D318" s="201" t="s">
        <v>113</v>
      </c>
      <c r="E318" s="31">
        <v>37</v>
      </c>
      <c r="F318" s="32">
        <v>0</v>
      </c>
    </row>
    <row r="319" spans="1:6" hidden="1" x14ac:dyDescent="0.2">
      <c r="B319" s="154"/>
      <c r="C319" s="30" t="s">
        <v>112</v>
      </c>
      <c r="D319" s="201" t="s">
        <v>113</v>
      </c>
      <c r="E319" s="31">
        <v>38</v>
      </c>
      <c r="F319" s="32">
        <v>0</v>
      </c>
    </row>
    <row r="320" spans="1:6" hidden="1" x14ac:dyDescent="0.2">
      <c r="B320" s="154"/>
      <c r="C320" s="30" t="s">
        <v>112</v>
      </c>
      <c r="D320" s="201" t="s">
        <v>113</v>
      </c>
      <c r="E320" s="31">
        <v>39</v>
      </c>
      <c r="F320" s="32">
        <v>0</v>
      </c>
    </row>
    <row r="321" spans="2:6" hidden="1" x14ac:dyDescent="0.2">
      <c r="B321" s="154"/>
      <c r="C321" s="30" t="s">
        <v>112</v>
      </c>
      <c r="D321" s="201" t="s">
        <v>113</v>
      </c>
      <c r="E321" s="31">
        <v>40</v>
      </c>
      <c r="F321" s="32">
        <v>0</v>
      </c>
    </row>
    <row r="322" spans="2:6" hidden="1" x14ac:dyDescent="0.2">
      <c r="B322" s="154"/>
      <c r="C322" s="30" t="s">
        <v>112</v>
      </c>
      <c r="D322" s="201" t="s">
        <v>113</v>
      </c>
      <c r="E322" s="31">
        <v>41</v>
      </c>
      <c r="F322" s="32">
        <v>0</v>
      </c>
    </row>
    <row r="323" spans="2:6" hidden="1" x14ac:dyDescent="0.2">
      <c r="B323" s="154"/>
      <c r="C323" s="30" t="s">
        <v>112</v>
      </c>
      <c r="D323" s="201" t="s">
        <v>113</v>
      </c>
      <c r="E323" s="31">
        <v>42</v>
      </c>
      <c r="F323" s="32">
        <v>0</v>
      </c>
    </row>
    <row r="324" spans="2:6" hidden="1" x14ac:dyDescent="0.2">
      <c r="B324" s="154"/>
      <c r="C324" s="30" t="s">
        <v>112</v>
      </c>
      <c r="D324" s="201" t="s">
        <v>113</v>
      </c>
      <c r="E324" s="31">
        <v>43</v>
      </c>
      <c r="F324" s="32">
        <v>0</v>
      </c>
    </row>
    <row r="325" spans="2:6" hidden="1" x14ac:dyDescent="0.2">
      <c r="B325" s="154"/>
      <c r="C325" s="30" t="s">
        <v>112</v>
      </c>
      <c r="D325" s="201" t="s">
        <v>113</v>
      </c>
      <c r="E325" s="31">
        <v>44</v>
      </c>
      <c r="F325" s="32">
        <v>0</v>
      </c>
    </row>
    <row r="326" spans="2:6" x14ac:dyDescent="0.2">
      <c r="B326" s="154">
        <v>7</v>
      </c>
      <c r="C326" s="51" t="s">
        <v>114</v>
      </c>
      <c r="D326" s="197" t="s">
        <v>115</v>
      </c>
      <c r="E326" s="52">
        <v>1</v>
      </c>
      <c r="F326" s="137">
        <f>+PAA!H229</f>
        <v>0</v>
      </c>
    </row>
    <row r="327" spans="2:6" x14ac:dyDescent="0.2">
      <c r="B327" s="154"/>
      <c r="C327" s="57" t="s">
        <v>114</v>
      </c>
      <c r="D327" s="198" t="s">
        <v>115</v>
      </c>
      <c r="E327" s="58">
        <v>2</v>
      </c>
      <c r="F327" s="138">
        <f>+PAA!H230</f>
        <v>0</v>
      </c>
    </row>
    <row r="328" spans="2:6" x14ac:dyDescent="0.2">
      <c r="B328" s="154"/>
      <c r="C328" s="79" t="s">
        <v>114</v>
      </c>
      <c r="D328" s="199" t="s">
        <v>115</v>
      </c>
      <c r="E328" s="80">
        <v>3</v>
      </c>
      <c r="F328" s="139">
        <f>+PAA!H231</f>
        <v>0</v>
      </c>
    </row>
    <row r="329" spans="2:6" x14ac:dyDescent="0.2">
      <c r="B329" s="154"/>
      <c r="C329" s="91" t="s">
        <v>114</v>
      </c>
      <c r="D329" s="200" t="s">
        <v>115</v>
      </c>
      <c r="E329" s="92">
        <v>4</v>
      </c>
      <c r="F329" s="140">
        <f>+PAA!H232</f>
        <v>0</v>
      </c>
    </row>
    <row r="330" spans="2:6" hidden="1" x14ac:dyDescent="0.2">
      <c r="B330" s="154"/>
      <c r="C330" s="30" t="s">
        <v>114</v>
      </c>
      <c r="D330" s="201" t="s">
        <v>115</v>
      </c>
      <c r="E330" s="31">
        <v>6</v>
      </c>
      <c r="F330" s="32">
        <v>0</v>
      </c>
    </row>
    <row r="331" spans="2:6" hidden="1" x14ac:dyDescent="0.2">
      <c r="B331" s="154"/>
      <c r="C331" s="30" t="s">
        <v>114</v>
      </c>
      <c r="D331" s="201" t="s">
        <v>115</v>
      </c>
      <c r="E331" s="31">
        <v>28</v>
      </c>
      <c r="F331" s="32">
        <v>0</v>
      </c>
    </row>
    <row r="332" spans="2:6" hidden="1" x14ac:dyDescent="0.2">
      <c r="B332" s="154"/>
      <c r="C332" s="30" t="s">
        <v>114</v>
      </c>
      <c r="D332" s="201" t="s">
        <v>115</v>
      </c>
      <c r="E332" s="31">
        <v>32</v>
      </c>
      <c r="F332" s="32">
        <v>0</v>
      </c>
    </row>
    <row r="333" spans="2:6" hidden="1" x14ac:dyDescent="0.2">
      <c r="B333" s="154"/>
      <c r="C333" s="30" t="s">
        <v>114</v>
      </c>
      <c r="D333" s="201" t="s">
        <v>115</v>
      </c>
      <c r="E333" s="31">
        <v>33</v>
      </c>
      <c r="F333" s="32">
        <v>0</v>
      </c>
    </row>
    <row r="334" spans="2:6" hidden="1" x14ac:dyDescent="0.2">
      <c r="B334" s="154"/>
      <c r="C334" s="30" t="s">
        <v>114</v>
      </c>
      <c r="D334" s="201" t="s">
        <v>115</v>
      </c>
      <c r="E334" s="31">
        <v>34</v>
      </c>
      <c r="F334" s="32">
        <v>0</v>
      </c>
    </row>
    <row r="335" spans="2:6" hidden="1" x14ac:dyDescent="0.2">
      <c r="B335" s="154"/>
      <c r="C335" s="30" t="s">
        <v>114</v>
      </c>
      <c r="D335" s="201" t="s">
        <v>115</v>
      </c>
      <c r="E335" s="31">
        <v>35</v>
      </c>
      <c r="F335" s="32">
        <v>0</v>
      </c>
    </row>
    <row r="336" spans="2:6" hidden="1" x14ac:dyDescent="0.2">
      <c r="B336" s="154"/>
      <c r="C336" s="30" t="s">
        <v>114</v>
      </c>
      <c r="D336" s="201" t="s">
        <v>115</v>
      </c>
      <c r="E336" s="31">
        <v>36</v>
      </c>
      <c r="F336" s="32">
        <v>0</v>
      </c>
    </row>
    <row r="337" spans="2:6" hidden="1" x14ac:dyDescent="0.2">
      <c r="B337" s="154"/>
      <c r="C337" s="30" t="s">
        <v>114</v>
      </c>
      <c r="D337" s="201" t="s">
        <v>115</v>
      </c>
      <c r="E337" s="31">
        <v>37</v>
      </c>
      <c r="F337" s="32">
        <v>0</v>
      </c>
    </row>
    <row r="338" spans="2:6" hidden="1" x14ac:dyDescent="0.2">
      <c r="B338" s="154"/>
      <c r="C338" s="30" t="s">
        <v>114</v>
      </c>
      <c r="D338" s="201" t="s">
        <v>115</v>
      </c>
      <c r="E338" s="31">
        <v>38</v>
      </c>
      <c r="F338" s="32">
        <v>0</v>
      </c>
    </row>
    <row r="339" spans="2:6" hidden="1" x14ac:dyDescent="0.2">
      <c r="B339" s="154"/>
      <c r="C339" s="30" t="s">
        <v>114</v>
      </c>
      <c r="D339" s="201" t="s">
        <v>115</v>
      </c>
      <c r="E339" s="31">
        <v>39</v>
      </c>
      <c r="F339" s="32">
        <v>0</v>
      </c>
    </row>
    <row r="340" spans="2:6" hidden="1" x14ac:dyDescent="0.2">
      <c r="B340" s="154"/>
      <c r="C340" s="30" t="s">
        <v>114</v>
      </c>
      <c r="D340" s="201" t="s">
        <v>115</v>
      </c>
      <c r="E340" s="31">
        <v>40</v>
      </c>
      <c r="F340" s="32">
        <v>0</v>
      </c>
    </row>
    <row r="341" spans="2:6" hidden="1" x14ac:dyDescent="0.2">
      <c r="B341" s="154"/>
      <c r="C341" s="30" t="s">
        <v>114</v>
      </c>
      <c r="D341" s="201" t="s">
        <v>115</v>
      </c>
      <c r="E341" s="31">
        <v>41</v>
      </c>
      <c r="F341" s="32">
        <v>0</v>
      </c>
    </row>
    <row r="342" spans="2:6" hidden="1" x14ac:dyDescent="0.2">
      <c r="B342" s="154"/>
      <c r="C342" s="30" t="s">
        <v>114</v>
      </c>
      <c r="D342" s="201" t="s">
        <v>115</v>
      </c>
      <c r="E342" s="31">
        <v>42</v>
      </c>
      <c r="F342" s="32">
        <v>0</v>
      </c>
    </row>
    <row r="343" spans="2:6" hidden="1" x14ac:dyDescent="0.2">
      <c r="B343" s="154"/>
      <c r="C343" s="30" t="s">
        <v>114</v>
      </c>
      <c r="D343" s="201" t="s">
        <v>115</v>
      </c>
      <c r="E343" s="31">
        <v>43</v>
      </c>
      <c r="F343" s="32">
        <v>0</v>
      </c>
    </row>
    <row r="344" spans="2:6" hidden="1" x14ac:dyDescent="0.2">
      <c r="B344" s="154"/>
      <c r="C344" s="30" t="s">
        <v>114</v>
      </c>
      <c r="D344" s="201" t="s">
        <v>115</v>
      </c>
      <c r="E344" s="31">
        <v>44</v>
      </c>
      <c r="F344" s="32">
        <v>0</v>
      </c>
    </row>
    <row r="345" spans="2:6" ht="10.199999999999999" customHeight="1" x14ac:dyDescent="0.2">
      <c r="B345" s="154">
        <v>7</v>
      </c>
      <c r="C345" s="51" t="s">
        <v>116</v>
      </c>
      <c r="D345" s="197" t="s">
        <v>117</v>
      </c>
      <c r="E345" s="52">
        <v>1</v>
      </c>
      <c r="F345" s="137">
        <f>+PAA!H239</f>
        <v>0</v>
      </c>
    </row>
    <row r="346" spans="2:6" ht="10.199999999999999" customHeight="1" x14ac:dyDescent="0.2">
      <c r="B346" s="154"/>
      <c r="C346" s="57" t="s">
        <v>116</v>
      </c>
      <c r="D346" s="198" t="s">
        <v>117</v>
      </c>
      <c r="E346" s="58">
        <v>2</v>
      </c>
      <c r="F346" s="138">
        <f>+PAA!H240</f>
        <v>0</v>
      </c>
    </row>
    <row r="347" spans="2:6" ht="10.199999999999999" customHeight="1" x14ac:dyDescent="0.2">
      <c r="B347" s="154"/>
      <c r="C347" s="79" t="s">
        <v>116</v>
      </c>
      <c r="D347" s="199" t="s">
        <v>117</v>
      </c>
      <c r="E347" s="80">
        <v>3</v>
      </c>
      <c r="F347" s="139">
        <f>+PAA!H241</f>
        <v>0</v>
      </c>
    </row>
    <row r="348" spans="2:6" ht="10.199999999999999" customHeight="1" x14ac:dyDescent="0.2">
      <c r="B348" s="154"/>
      <c r="C348" s="91" t="s">
        <v>116</v>
      </c>
      <c r="D348" s="200" t="s">
        <v>117</v>
      </c>
      <c r="E348" s="92">
        <v>4</v>
      </c>
      <c r="F348" s="140">
        <f>+PAA!H242</f>
        <v>0</v>
      </c>
    </row>
    <row r="349" spans="2:6" ht="10.199999999999999" hidden="1" customHeight="1" x14ac:dyDescent="0.2">
      <c r="B349" s="154"/>
      <c r="C349" s="30" t="s">
        <v>116</v>
      </c>
      <c r="D349" s="201" t="s">
        <v>117</v>
      </c>
      <c r="E349" s="31">
        <v>6</v>
      </c>
      <c r="F349" s="32">
        <v>0</v>
      </c>
    </row>
    <row r="350" spans="2:6" ht="10.199999999999999" hidden="1" customHeight="1" x14ac:dyDescent="0.2">
      <c r="B350" s="154"/>
      <c r="C350" s="30" t="s">
        <v>116</v>
      </c>
      <c r="D350" s="201" t="s">
        <v>117</v>
      </c>
      <c r="E350" s="31">
        <v>28</v>
      </c>
      <c r="F350" s="32">
        <v>0</v>
      </c>
    </row>
    <row r="351" spans="2:6" ht="10.199999999999999" hidden="1" customHeight="1" x14ac:dyDescent="0.2">
      <c r="B351" s="154"/>
      <c r="C351" s="30" t="s">
        <v>116</v>
      </c>
      <c r="D351" s="201" t="s">
        <v>117</v>
      </c>
      <c r="E351" s="31">
        <v>32</v>
      </c>
      <c r="F351" s="32">
        <v>0</v>
      </c>
    </row>
    <row r="352" spans="2:6" ht="10.199999999999999" hidden="1" customHeight="1" x14ac:dyDescent="0.2">
      <c r="B352" s="154"/>
      <c r="C352" s="30" t="s">
        <v>116</v>
      </c>
      <c r="D352" s="201" t="s">
        <v>117</v>
      </c>
      <c r="E352" s="31">
        <v>33</v>
      </c>
      <c r="F352" s="32">
        <v>0</v>
      </c>
    </row>
    <row r="353" spans="2:6" ht="10.199999999999999" hidden="1" customHeight="1" x14ac:dyDescent="0.2">
      <c r="B353" s="154"/>
      <c r="C353" s="30" t="s">
        <v>116</v>
      </c>
      <c r="D353" s="201" t="s">
        <v>117</v>
      </c>
      <c r="E353" s="31">
        <v>34</v>
      </c>
      <c r="F353" s="32">
        <v>0</v>
      </c>
    </row>
    <row r="354" spans="2:6" ht="10.199999999999999" hidden="1" customHeight="1" x14ac:dyDescent="0.2">
      <c r="B354" s="154"/>
      <c r="C354" s="30" t="s">
        <v>116</v>
      </c>
      <c r="D354" s="201" t="s">
        <v>117</v>
      </c>
      <c r="E354" s="31">
        <v>35</v>
      </c>
      <c r="F354" s="32">
        <v>0</v>
      </c>
    </row>
    <row r="355" spans="2:6" ht="10.199999999999999" hidden="1" customHeight="1" x14ac:dyDescent="0.2">
      <c r="B355" s="154"/>
      <c r="C355" s="30" t="s">
        <v>116</v>
      </c>
      <c r="D355" s="201" t="s">
        <v>117</v>
      </c>
      <c r="E355" s="31">
        <v>36</v>
      </c>
      <c r="F355" s="32">
        <v>0</v>
      </c>
    </row>
    <row r="356" spans="2:6" ht="10.199999999999999" hidden="1" customHeight="1" x14ac:dyDescent="0.2">
      <c r="B356" s="154"/>
      <c r="C356" s="30" t="s">
        <v>116</v>
      </c>
      <c r="D356" s="201" t="s">
        <v>117</v>
      </c>
      <c r="E356" s="31">
        <v>37</v>
      </c>
      <c r="F356" s="32">
        <v>0</v>
      </c>
    </row>
    <row r="357" spans="2:6" ht="10.199999999999999" hidden="1" customHeight="1" x14ac:dyDescent="0.2">
      <c r="B357" s="154"/>
      <c r="C357" s="30" t="s">
        <v>116</v>
      </c>
      <c r="D357" s="201" t="s">
        <v>117</v>
      </c>
      <c r="E357" s="31">
        <v>38</v>
      </c>
      <c r="F357" s="32">
        <v>0</v>
      </c>
    </row>
    <row r="358" spans="2:6" ht="10.199999999999999" hidden="1" customHeight="1" x14ac:dyDescent="0.2">
      <c r="B358" s="154"/>
      <c r="C358" s="30" t="s">
        <v>116</v>
      </c>
      <c r="D358" s="201" t="s">
        <v>117</v>
      </c>
      <c r="E358" s="31">
        <v>39</v>
      </c>
      <c r="F358" s="32">
        <v>0</v>
      </c>
    </row>
    <row r="359" spans="2:6" ht="10.199999999999999" hidden="1" customHeight="1" x14ac:dyDescent="0.2">
      <c r="B359" s="154"/>
      <c r="C359" s="30" t="s">
        <v>116</v>
      </c>
      <c r="D359" s="201" t="s">
        <v>117</v>
      </c>
      <c r="E359" s="31">
        <v>40</v>
      </c>
      <c r="F359" s="32">
        <v>0</v>
      </c>
    </row>
    <row r="360" spans="2:6" ht="10.199999999999999" hidden="1" customHeight="1" x14ac:dyDescent="0.2">
      <c r="B360" s="154"/>
      <c r="C360" s="30" t="s">
        <v>116</v>
      </c>
      <c r="D360" s="201" t="s">
        <v>117</v>
      </c>
      <c r="E360" s="31">
        <v>41</v>
      </c>
      <c r="F360" s="32">
        <v>0</v>
      </c>
    </row>
    <row r="361" spans="2:6" ht="10.199999999999999" hidden="1" customHeight="1" x14ac:dyDescent="0.2">
      <c r="B361" s="154"/>
      <c r="C361" s="30" t="s">
        <v>116</v>
      </c>
      <c r="D361" s="201" t="s">
        <v>117</v>
      </c>
      <c r="E361" s="31">
        <v>42</v>
      </c>
      <c r="F361" s="32">
        <v>0</v>
      </c>
    </row>
    <row r="362" spans="2:6" ht="10.199999999999999" hidden="1" customHeight="1" x14ac:dyDescent="0.2">
      <c r="B362" s="154"/>
      <c r="C362" s="30" t="s">
        <v>116</v>
      </c>
      <c r="D362" s="201" t="s">
        <v>117</v>
      </c>
      <c r="E362" s="31">
        <v>43</v>
      </c>
      <c r="F362" s="32">
        <v>0</v>
      </c>
    </row>
    <row r="363" spans="2:6" ht="10.199999999999999" hidden="1" customHeight="1" x14ac:dyDescent="0.2">
      <c r="B363" s="154"/>
      <c r="C363" s="30" t="s">
        <v>116</v>
      </c>
      <c r="D363" s="201" t="s">
        <v>117</v>
      </c>
      <c r="E363" s="31">
        <v>44</v>
      </c>
      <c r="F363" s="32">
        <v>0</v>
      </c>
    </row>
    <row r="364" spans="2:6" ht="10.199999999999999" customHeight="1" x14ac:dyDescent="0.2">
      <c r="B364" s="154"/>
      <c r="C364" s="27" t="s">
        <v>118</v>
      </c>
      <c r="D364" s="196" t="s">
        <v>119</v>
      </c>
      <c r="E364" s="28"/>
      <c r="F364" s="29">
        <f>SUM(F365:F402)</f>
        <v>0</v>
      </c>
    </row>
    <row r="365" spans="2:6" x14ac:dyDescent="0.2">
      <c r="B365" s="154">
        <v>7</v>
      </c>
      <c r="C365" s="51" t="s">
        <v>120</v>
      </c>
      <c r="D365" s="197" t="s">
        <v>121</v>
      </c>
      <c r="E365" s="52">
        <v>1</v>
      </c>
      <c r="F365" s="137">
        <f>+PAA!H246</f>
        <v>0</v>
      </c>
    </row>
    <row r="366" spans="2:6" x14ac:dyDescent="0.2">
      <c r="B366" s="154"/>
      <c r="C366" s="57" t="s">
        <v>120</v>
      </c>
      <c r="D366" s="198" t="s">
        <v>121</v>
      </c>
      <c r="E366" s="58">
        <v>2</v>
      </c>
      <c r="F366" s="138">
        <f>+PAA!H247</f>
        <v>0</v>
      </c>
    </row>
    <row r="367" spans="2:6" x14ac:dyDescent="0.2">
      <c r="B367" s="154"/>
      <c r="C367" s="79" t="s">
        <v>120</v>
      </c>
      <c r="D367" s="199" t="s">
        <v>121</v>
      </c>
      <c r="E367" s="80">
        <v>3</v>
      </c>
      <c r="F367" s="139">
        <f>+PAA!H248</f>
        <v>0</v>
      </c>
    </row>
    <row r="368" spans="2:6" x14ac:dyDescent="0.2">
      <c r="B368" s="154"/>
      <c r="C368" s="91" t="s">
        <v>120</v>
      </c>
      <c r="D368" s="200" t="s">
        <v>121</v>
      </c>
      <c r="E368" s="92">
        <v>4</v>
      </c>
      <c r="F368" s="140">
        <f>+PAA!H249</f>
        <v>0</v>
      </c>
    </row>
    <row r="369" spans="2:6" hidden="1" x14ac:dyDescent="0.2">
      <c r="B369" s="154"/>
      <c r="C369" s="30" t="s">
        <v>120</v>
      </c>
      <c r="D369" s="201" t="s">
        <v>121</v>
      </c>
      <c r="E369" s="31">
        <v>6</v>
      </c>
      <c r="F369" s="32">
        <v>0</v>
      </c>
    </row>
    <row r="370" spans="2:6" hidden="1" x14ac:dyDescent="0.2">
      <c r="B370" s="154"/>
      <c r="C370" s="30" t="s">
        <v>120</v>
      </c>
      <c r="D370" s="201" t="s">
        <v>121</v>
      </c>
      <c r="E370" s="31">
        <v>28</v>
      </c>
      <c r="F370" s="32">
        <v>0</v>
      </c>
    </row>
    <row r="371" spans="2:6" hidden="1" x14ac:dyDescent="0.2">
      <c r="B371" s="154"/>
      <c r="C371" s="30" t="s">
        <v>120</v>
      </c>
      <c r="D371" s="201" t="s">
        <v>121</v>
      </c>
      <c r="E371" s="31">
        <v>32</v>
      </c>
      <c r="F371" s="32">
        <v>0</v>
      </c>
    </row>
    <row r="372" spans="2:6" hidden="1" x14ac:dyDescent="0.2">
      <c r="B372" s="154"/>
      <c r="C372" s="30" t="s">
        <v>120</v>
      </c>
      <c r="D372" s="201" t="s">
        <v>121</v>
      </c>
      <c r="E372" s="31">
        <v>33</v>
      </c>
      <c r="F372" s="32">
        <v>0</v>
      </c>
    </row>
    <row r="373" spans="2:6" hidden="1" x14ac:dyDescent="0.2">
      <c r="B373" s="154"/>
      <c r="C373" s="30" t="s">
        <v>120</v>
      </c>
      <c r="D373" s="201" t="s">
        <v>121</v>
      </c>
      <c r="E373" s="31">
        <v>34</v>
      </c>
      <c r="F373" s="32">
        <v>0</v>
      </c>
    </row>
    <row r="374" spans="2:6" hidden="1" x14ac:dyDescent="0.2">
      <c r="B374" s="154"/>
      <c r="C374" s="30" t="s">
        <v>120</v>
      </c>
      <c r="D374" s="201" t="s">
        <v>121</v>
      </c>
      <c r="E374" s="31">
        <v>35</v>
      </c>
      <c r="F374" s="32">
        <v>0</v>
      </c>
    </row>
    <row r="375" spans="2:6" hidden="1" x14ac:dyDescent="0.2">
      <c r="B375" s="154"/>
      <c r="C375" s="30" t="s">
        <v>120</v>
      </c>
      <c r="D375" s="201" t="s">
        <v>121</v>
      </c>
      <c r="E375" s="31">
        <v>36</v>
      </c>
      <c r="F375" s="32">
        <v>0</v>
      </c>
    </row>
    <row r="376" spans="2:6" hidden="1" x14ac:dyDescent="0.2">
      <c r="B376" s="154"/>
      <c r="C376" s="30" t="s">
        <v>120</v>
      </c>
      <c r="D376" s="201" t="s">
        <v>121</v>
      </c>
      <c r="E376" s="31">
        <v>37</v>
      </c>
      <c r="F376" s="32">
        <v>0</v>
      </c>
    </row>
    <row r="377" spans="2:6" hidden="1" x14ac:dyDescent="0.2">
      <c r="B377" s="154"/>
      <c r="C377" s="30" t="s">
        <v>120</v>
      </c>
      <c r="D377" s="201" t="s">
        <v>121</v>
      </c>
      <c r="E377" s="31">
        <v>38</v>
      </c>
      <c r="F377" s="32">
        <v>0</v>
      </c>
    </row>
    <row r="378" spans="2:6" hidden="1" x14ac:dyDescent="0.2">
      <c r="B378" s="154"/>
      <c r="C378" s="30" t="s">
        <v>120</v>
      </c>
      <c r="D378" s="201" t="s">
        <v>121</v>
      </c>
      <c r="E378" s="31">
        <v>39</v>
      </c>
      <c r="F378" s="32">
        <v>0</v>
      </c>
    </row>
    <row r="379" spans="2:6" hidden="1" x14ac:dyDescent="0.2">
      <c r="B379" s="154"/>
      <c r="C379" s="30" t="s">
        <v>120</v>
      </c>
      <c r="D379" s="201" t="s">
        <v>121</v>
      </c>
      <c r="E379" s="31">
        <v>40</v>
      </c>
      <c r="F379" s="32">
        <v>0</v>
      </c>
    </row>
    <row r="380" spans="2:6" hidden="1" x14ac:dyDescent="0.2">
      <c r="B380" s="154"/>
      <c r="C380" s="30" t="s">
        <v>120</v>
      </c>
      <c r="D380" s="201" t="s">
        <v>121</v>
      </c>
      <c r="E380" s="31">
        <v>41</v>
      </c>
      <c r="F380" s="32">
        <v>0</v>
      </c>
    </row>
    <row r="381" spans="2:6" hidden="1" x14ac:dyDescent="0.2">
      <c r="B381" s="154"/>
      <c r="C381" s="30" t="s">
        <v>120</v>
      </c>
      <c r="D381" s="201" t="s">
        <v>121</v>
      </c>
      <c r="E381" s="31">
        <v>42</v>
      </c>
      <c r="F381" s="32">
        <v>0</v>
      </c>
    </row>
    <row r="382" spans="2:6" hidden="1" x14ac:dyDescent="0.2">
      <c r="B382" s="154"/>
      <c r="C382" s="30" t="s">
        <v>120</v>
      </c>
      <c r="D382" s="201" t="s">
        <v>121</v>
      </c>
      <c r="E382" s="31">
        <v>43</v>
      </c>
      <c r="F382" s="32">
        <v>0</v>
      </c>
    </row>
    <row r="383" spans="2:6" hidden="1" x14ac:dyDescent="0.2">
      <c r="B383" s="154"/>
      <c r="C383" s="30" t="s">
        <v>120</v>
      </c>
      <c r="D383" s="201" t="s">
        <v>121</v>
      </c>
      <c r="E383" s="31">
        <v>44</v>
      </c>
      <c r="F383" s="32">
        <v>0</v>
      </c>
    </row>
    <row r="384" spans="2:6" ht="10.199999999999999" customHeight="1" x14ac:dyDescent="0.2">
      <c r="B384" s="154">
        <v>7</v>
      </c>
      <c r="C384" s="51" t="s">
        <v>122</v>
      </c>
      <c r="D384" s="197" t="s">
        <v>123</v>
      </c>
      <c r="E384" s="52">
        <v>1</v>
      </c>
      <c r="F384" s="137">
        <f>+PAA!H267</f>
        <v>0</v>
      </c>
    </row>
    <row r="385" spans="2:6" ht="10.199999999999999" customHeight="1" x14ac:dyDescent="0.2">
      <c r="B385" s="154"/>
      <c r="C385" s="57" t="s">
        <v>122</v>
      </c>
      <c r="D385" s="198" t="s">
        <v>123</v>
      </c>
      <c r="E385" s="58">
        <v>2</v>
      </c>
      <c r="F385" s="138">
        <f>+PAA!H268</f>
        <v>0</v>
      </c>
    </row>
    <row r="386" spans="2:6" ht="10.199999999999999" customHeight="1" x14ac:dyDescent="0.2">
      <c r="B386" s="154"/>
      <c r="C386" s="79" t="s">
        <v>122</v>
      </c>
      <c r="D386" s="199" t="s">
        <v>123</v>
      </c>
      <c r="E386" s="80">
        <v>3</v>
      </c>
      <c r="F386" s="139">
        <f>+PAA!H269</f>
        <v>0</v>
      </c>
    </row>
    <row r="387" spans="2:6" ht="10.199999999999999" customHeight="1" x14ac:dyDescent="0.2">
      <c r="B387" s="154"/>
      <c r="C387" s="91" t="s">
        <v>122</v>
      </c>
      <c r="D387" s="200" t="s">
        <v>123</v>
      </c>
      <c r="E387" s="92">
        <v>4</v>
      </c>
      <c r="F387" s="140">
        <f>+PAA!H270</f>
        <v>0</v>
      </c>
    </row>
    <row r="388" spans="2:6" ht="10.199999999999999" hidden="1" customHeight="1" x14ac:dyDescent="0.2">
      <c r="B388" s="154"/>
      <c r="C388" s="30" t="s">
        <v>122</v>
      </c>
      <c r="D388" s="201" t="s">
        <v>123</v>
      </c>
      <c r="E388" s="31">
        <v>6</v>
      </c>
      <c r="F388" s="32">
        <v>0</v>
      </c>
    </row>
    <row r="389" spans="2:6" ht="10.199999999999999" hidden="1" customHeight="1" x14ac:dyDescent="0.2">
      <c r="B389" s="154"/>
      <c r="C389" s="30" t="s">
        <v>122</v>
      </c>
      <c r="D389" s="201" t="s">
        <v>123</v>
      </c>
      <c r="E389" s="31">
        <v>28</v>
      </c>
      <c r="F389" s="32">
        <v>0</v>
      </c>
    </row>
    <row r="390" spans="2:6" ht="10.199999999999999" hidden="1" customHeight="1" x14ac:dyDescent="0.2">
      <c r="B390" s="154"/>
      <c r="C390" s="30" t="s">
        <v>122</v>
      </c>
      <c r="D390" s="201" t="s">
        <v>123</v>
      </c>
      <c r="E390" s="31">
        <v>32</v>
      </c>
      <c r="F390" s="32">
        <v>0</v>
      </c>
    </row>
    <row r="391" spans="2:6" ht="10.199999999999999" hidden="1" customHeight="1" x14ac:dyDescent="0.2">
      <c r="B391" s="154"/>
      <c r="C391" s="30" t="s">
        <v>122</v>
      </c>
      <c r="D391" s="201" t="s">
        <v>123</v>
      </c>
      <c r="E391" s="31">
        <v>33</v>
      </c>
      <c r="F391" s="32">
        <v>0</v>
      </c>
    </row>
    <row r="392" spans="2:6" ht="10.199999999999999" hidden="1" customHeight="1" x14ac:dyDescent="0.2">
      <c r="B392" s="154"/>
      <c r="C392" s="30" t="s">
        <v>122</v>
      </c>
      <c r="D392" s="201" t="s">
        <v>123</v>
      </c>
      <c r="E392" s="31">
        <v>34</v>
      </c>
      <c r="F392" s="32">
        <v>0</v>
      </c>
    </row>
    <row r="393" spans="2:6" ht="10.199999999999999" hidden="1" customHeight="1" x14ac:dyDescent="0.2">
      <c r="B393" s="154"/>
      <c r="C393" s="30" t="s">
        <v>122</v>
      </c>
      <c r="D393" s="201" t="s">
        <v>123</v>
      </c>
      <c r="E393" s="31">
        <v>35</v>
      </c>
      <c r="F393" s="32">
        <v>0</v>
      </c>
    </row>
    <row r="394" spans="2:6" ht="10.199999999999999" hidden="1" customHeight="1" x14ac:dyDescent="0.2">
      <c r="B394" s="154"/>
      <c r="C394" s="30" t="s">
        <v>122</v>
      </c>
      <c r="D394" s="201" t="s">
        <v>123</v>
      </c>
      <c r="E394" s="31">
        <v>36</v>
      </c>
      <c r="F394" s="32">
        <v>0</v>
      </c>
    </row>
    <row r="395" spans="2:6" ht="10.199999999999999" hidden="1" customHeight="1" x14ac:dyDescent="0.2">
      <c r="B395" s="154"/>
      <c r="C395" s="30" t="s">
        <v>122</v>
      </c>
      <c r="D395" s="201" t="s">
        <v>123</v>
      </c>
      <c r="E395" s="31">
        <v>37</v>
      </c>
      <c r="F395" s="32">
        <v>0</v>
      </c>
    </row>
    <row r="396" spans="2:6" ht="10.199999999999999" hidden="1" customHeight="1" x14ac:dyDescent="0.2">
      <c r="B396" s="154"/>
      <c r="C396" s="30" t="s">
        <v>122</v>
      </c>
      <c r="D396" s="201" t="s">
        <v>123</v>
      </c>
      <c r="E396" s="31">
        <v>38</v>
      </c>
      <c r="F396" s="32">
        <v>0</v>
      </c>
    </row>
    <row r="397" spans="2:6" ht="10.199999999999999" hidden="1" customHeight="1" x14ac:dyDescent="0.2">
      <c r="B397" s="154"/>
      <c r="C397" s="30" t="s">
        <v>122</v>
      </c>
      <c r="D397" s="201" t="s">
        <v>123</v>
      </c>
      <c r="E397" s="31">
        <v>39</v>
      </c>
      <c r="F397" s="32">
        <v>0</v>
      </c>
    </row>
    <row r="398" spans="2:6" ht="10.199999999999999" hidden="1" customHeight="1" x14ac:dyDescent="0.2">
      <c r="B398" s="154"/>
      <c r="C398" s="30" t="s">
        <v>122</v>
      </c>
      <c r="D398" s="201" t="s">
        <v>123</v>
      </c>
      <c r="E398" s="31">
        <v>40</v>
      </c>
      <c r="F398" s="32">
        <v>0</v>
      </c>
    </row>
    <row r="399" spans="2:6" ht="10.199999999999999" hidden="1" customHeight="1" x14ac:dyDescent="0.2">
      <c r="B399" s="154"/>
      <c r="C399" s="30" t="s">
        <v>122</v>
      </c>
      <c r="D399" s="201" t="s">
        <v>123</v>
      </c>
      <c r="E399" s="31">
        <v>41</v>
      </c>
      <c r="F399" s="32">
        <v>0</v>
      </c>
    </row>
    <row r="400" spans="2:6" ht="10.199999999999999" hidden="1" customHeight="1" x14ac:dyDescent="0.2">
      <c r="B400" s="154"/>
      <c r="C400" s="30" t="s">
        <v>122</v>
      </c>
      <c r="D400" s="201" t="s">
        <v>123</v>
      </c>
      <c r="E400" s="31">
        <v>42</v>
      </c>
      <c r="F400" s="32">
        <v>0</v>
      </c>
    </row>
    <row r="401" spans="1:6" ht="10.199999999999999" hidden="1" customHeight="1" x14ac:dyDescent="0.2">
      <c r="B401" s="154"/>
      <c r="C401" s="30" t="s">
        <v>122</v>
      </c>
      <c r="D401" s="201" t="s">
        <v>123</v>
      </c>
      <c r="E401" s="31">
        <v>43</v>
      </c>
      <c r="F401" s="32">
        <v>0</v>
      </c>
    </row>
    <row r="402" spans="1:6" ht="10.199999999999999" hidden="1" customHeight="1" x14ac:dyDescent="0.2">
      <c r="B402" s="154"/>
      <c r="C402" s="30" t="s">
        <v>122</v>
      </c>
      <c r="D402" s="201" t="s">
        <v>123</v>
      </c>
      <c r="E402" s="31">
        <v>44</v>
      </c>
      <c r="F402" s="32">
        <v>0</v>
      </c>
    </row>
    <row r="403" spans="1:6" ht="10.199999999999999" customHeight="1" x14ac:dyDescent="0.2">
      <c r="B403" s="154"/>
      <c r="C403" s="27" t="s">
        <v>124</v>
      </c>
      <c r="D403" s="196" t="s">
        <v>125</v>
      </c>
      <c r="E403" s="28"/>
      <c r="F403" s="29">
        <f>F404</f>
        <v>0</v>
      </c>
    </row>
    <row r="404" spans="1:6" ht="10.199999999999999" customHeight="1" x14ac:dyDescent="0.2">
      <c r="B404" s="154"/>
      <c r="C404" s="27" t="s">
        <v>126</v>
      </c>
      <c r="D404" s="196" t="s">
        <v>127</v>
      </c>
      <c r="E404" s="28"/>
      <c r="F404" s="29">
        <f>F405</f>
        <v>0</v>
      </c>
    </row>
    <row r="405" spans="1:6" ht="10.199999999999999" customHeight="1" x14ac:dyDescent="0.2">
      <c r="B405" s="154"/>
      <c r="C405" s="27" t="s">
        <v>128</v>
      </c>
      <c r="D405" s="196" t="s">
        <v>129</v>
      </c>
      <c r="E405" s="28"/>
      <c r="F405" s="29">
        <f>SUM(F406:F424)</f>
        <v>0</v>
      </c>
    </row>
    <row r="406" spans="1:6" ht="10.199999999999999" customHeight="1" x14ac:dyDescent="0.2">
      <c r="A406" s="336">
        <f>+PAA!A273</f>
        <v>43232800</v>
      </c>
      <c r="B406" s="154">
        <v>22</v>
      </c>
      <c r="C406" s="51" t="s">
        <v>130</v>
      </c>
      <c r="D406" s="197" t="s">
        <v>131</v>
      </c>
      <c r="E406" s="52">
        <v>1</v>
      </c>
      <c r="F406" s="137">
        <f>+PAA!H274</f>
        <v>0</v>
      </c>
    </row>
    <row r="407" spans="1:6" ht="10.199999999999999" customHeight="1" x14ac:dyDescent="0.2">
      <c r="B407" s="154"/>
      <c r="C407" s="57" t="s">
        <v>130</v>
      </c>
      <c r="D407" s="198" t="s">
        <v>131</v>
      </c>
      <c r="E407" s="58">
        <v>2</v>
      </c>
      <c r="F407" s="138">
        <f>+PAA!H275</f>
        <v>0</v>
      </c>
    </row>
    <row r="408" spans="1:6" ht="10.199999999999999" customHeight="1" x14ac:dyDescent="0.2">
      <c r="B408" s="154"/>
      <c r="C408" s="79" t="s">
        <v>130</v>
      </c>
      <c r="D408" s="199" t="s">
        <v>131</v>
      </c>
      <c r="E408" s="80">
        <v>3</v>
      </c>
      <c r="F408" s="139">
        <f>+PAA!H276</f>
        <v>0</v>
      </c>
    </row>
    <row r="409" spans="1:6" ht="10.199999999999999" customHeight="1" x14ac:dyDescent="0.2">
      <c r="B409" s="154"/>
      <c r="C409" s="91" t="s">
        <v>130</v>
      </c>
      <c r="D409" s="200" t="s">
        <v>131</v>
      </c>
      <c r="E409" s="92">
        <v>4</v>
      </c>
      <c r="F409" s="140">
        <f>+PAA!H277</f>
        <v>0</v>
      </c>
    </row>
    <row r="410" spans="1:6" ht="10.199999999999999" hidden="1" customHeight="1" x14ac:dyDescent="0.2">
      <c r="B410" s="154"/>
      <c r="C410" s="30" t="s">
        <v>130</v>
      </c>
      <c r="D410" s="201" t="s">
        <v>131</v>
      </c>
      <c r="E410" s="31">
        <v>6</v>
      </c>
      <c r="F410" s="32">
        <v>0</v>
      </c>
    </row>
    <row r="411" spans="1:6" ht="10.199999999999999" hidden="1" customHeight="1" x14ac:dyDescent="0.2">
      <c r="B411" s="154"/>
      <c r="C411" s="30" t="s">
        <v>130</v>
      </c>
      <c r="D411" s="201" t="s">
        <v>131</v>
      </c>
      <c r="E411" s="31">
        <v>28</v>
      </c>
      <c r="F411" s="32">
        <v>0</v>
      </c>
    </row>
    <row r="412" spans="1:6" ht="10.199999999999999" hidden="1" customHeight="1" x14ac:dyDescent="0.2">
      <c r="B412" s="154"/>
      <c r="C412" s="30" t="s">
        <v>130</v>
      </c>
      <c r="D412" s="201" t="s">
        <v>131</v>
      </c>
      <c r="E412" s="31">
        <v>32</v>
      </c>
      <c r="F412" s="32">
        <v>0</v>
      </c>
    </row>
    <row r="413" spans="1:6" ht="10.199999999999999" hidden="1" customHeight="1" x14ac:dyDescent="0.2">
      <c r="B413" s="154"/>
      <c r="C413" s="30" t="s">
        <v>130</v>
      </c>
      <c r="D413" s="201" t="s">
        <v>131</v>
      </c>
      <c r="E413" s="31">
        <v>33</v>
      </c>
      <c r="F413" s="32">
        <v>0</v>
      </c>
    </row>
    <row r="414" spans="1:6" ht="10.199999999999999" hidden="1" customHeight="1" x14ac:dyDescent="0.2">
      <c r="B414" s="154"/>
      <c r="C414" s="30" t="s">
        <v>130</v>
      </c>
      <c r="D414" s="201" t="s">
        <v>131</v>
      </c>
      <c r="E414" s="31">
        <v>34</v>
      </c>
      <c r="F414" s="32">
        <v>0</v>
      </c>
    </row>
    <row r="415" spans="1:6" ht="10.199999999999999" hidden="1" customHeight="1" x14ac:dyDescent="0.2">
      <c r="B415" s="154"/>
      <c r="C415" s="30" t="s">
        <v>130</v>
      </c>
      <c r="D415" s="201" t="s">
        <v>131</v>
      </c>
      <c r="E415" s="31">
        <v>35</v>
      </c>
      <c r="F415" s="32">
        <v>0</v>
      </c>
    </row>
    <row r="416" spans="1:6" ht="10.199999999999999" hidden="1" customHeight="1" x14ac:dyDescent="0.2">
      <c r="B416" s="154"/>
      <c r="C416" s="30" t="s">
        <v>130</v>
      </c>
      <c r="D416" s="201" t="s">
        <v>131</v>
      </c>
      <c r="E416" s="31">
        <v>36</v>
      </c>
      <c r="F416" s="32">
        <v>0</v>
      </c>
    </row>
    <row r="417" spans="1:6" ht="10.199999999999999" hidden="1" customHeight="1" x14ac:dyDescent="0.2">
      <c r="B417" s="154"/>
      <c r="C417" s="30" t="s">
        <v>130</v>
      </c>
      <c r="D417" s="201" t="s">
        <v>131</v>
      </c>
      <c r="E417" s="31">
        <v>37</v>
      </c>
      <c r="F417" s="32">
        <v>0</v>
      </c>
    </row>
    <row r="418" spans="1:6" ht="10.199999999999999" hidden="1" customHeight="1" x14ac:dyDescent="0.2">
      <c r="B418" s="154"/>
      <c r="C418" s="30" t="s">
        <v>130</v>
      </c>
      <c r="D418" s="201" t="s">
        <v>131</v>
      </c>
      <c r="E418" s="31">
        <v>38</v>
      </c>
      <c r="F418" s="32">
        <v>0</v>
      </c>
    </row>
    <row r="419" spans="1:6" ht="10.199999999999999" hidden="1" customHeight="1" x14ac:dyDescent="0.2">
      <c r="B419" s="154"/>
      <c r="C419" s="30" t="s">
        <v>130</v>
      </c>
      <c r="D419" s="201" t="s">
        <v>131</v>
      </c>
      <c r="E419" s="31">
        <v>39</v>
      </c>
      <c r="F419" s="32">
        <v>0</v>
      </c>
    </row>
    <row r="420" spans="1:6" ht="10.199999999999999" hidden="1" customHeight="1" x14ac:dyDescent="0.2">
      <c r="B420" s="154"/>
      <c r="C420" s="30" t="s">
        <v>130</v>
      </c>
      <c r="D420" s="201" t="s">
        <v>131</v>
      </c>
      <c r="E420" s="31">
        <v>40</v>
      </c>
      <c r="F420" s="32">
        <v>0</v>
      </c>
    </row>
    <row r="421" spans="1:6" ht="10.199999999999999" hidden="1" customHeight="1" x14ac:dyDescent="0.2">
      <c r="B421" s="154"/>
      <c r="C421" s="30" t="s">
        <v>130</v>
      </c>
      <c r="D421" s="201" t="s">
        <v>131</v>
      </c>
      <c r="E421" s="31">
        <v>41</v>
      </c>
      <c r="F421" s="32">
        <v>0</v>
      </c>
    </row>
    <row r="422" spans="1:6" ht="10.199999999999999" hidden="1" customHeight="1" x14ac:dyDescent="0.2">
      <c r="B422" s="154"/>
      <c r="C422" s="30" t="s">
        <v>130</v>
      </c>
      <c r="D422" s="201" t="s">
        <v>131</v>
      </c>
      <c r="E422" s="31">
        <v>42</v>
      </c>
      <c r="F422" s="32">
        <v>0</v>
      </c>
    </row>
    <row r="423" spans="1:6" ht="10.199999999999999" hidden="1" customHeight="1" x14ac:dyDescent="0.2">
      <c r="B423" s="154"/>
      <c r="C423" s="30" t="s">
        <v>130</v>
      </c>
      <c r="D423" s="201" t="s">
        <v>131</v>
      </c>
      <c r="E423" s="31">
        <v>43</v>
      </c>
      <c r="F423" s="32">
        <v>0</v>
      </c>
    </row>
    <row r="424" spans="1:6" ht="10.199999999999999" hidden="1" customHeight="1" x14ac:dyDescent="0.2">
      <c r="B424" s="154"/>
      <c r="C424" s="30" t="s">
        <v>130</v>
      </c>
      <c r="D424" s="201" t="s">
        <v>131</v>
      </c>
      <c r="E424" s="31">
        <v>44</v>
      </c>
      <c r="F424" s="32">
        <v>0</v>
      </c>
    </row>
    <row r="425" spans="1:6" ht="10.199999999999999" customHeight="1" x14ac:dyDescent="0.2">
      <c r="B425" s="154"/>
      <c r="C425" s="27" t="s">
        <v>132</v>
      </c>
      <c r="D425" s="196" t="s">
        <v>133</v>
      </c>
      <c r="E425" s="28"/>
      <c r="F425" s="29">
        <f>F426+F465</f>
        <v>62300000</v>
      </c>
    </row>
    <row r="426" spans="1:6" ht="10.199999999999999" customHeight="1" x14ac:dyDescent="0.2">
      <c r="B426" s="154"/>
      <c r="C426" s="27" t="s">
        <v>134</v>
      </c>
      <c r="D426" s="196" t="s">
        <v>135</v>
      </c>
      <c r="E426" s="28"/>
      <c r="F426" s="29">
        <f>SUM(F427:F464)</f>
        <v>28250000</v>
      </c>
    </row>
    <row r="427" spans="1:6" ht="22.2" customHeight="1" x14ac:dyDescent="0.2">
      <c r="A427" s="345" t="str">
        <f>+PAA!A288</f>
        <v>10171500  10121500  42142600  42121600</v>
      </c>
      <c r="B427" s="154">
        <v>24</v>
      </c>
      <c r="C427" s="51" t="s">
        <v>136</v>
      </c>
      <c r="D427" s="197" t="s">
        <v>137</v>
      </c>
      <c r="E427" s="52">
        <v>1</v>
      </c>
      <c r="F427" s="137">
        <f>+PAA!H284</f>
        <v>0</v>
      </c>
    </row>
    <row r="428" spans="1:6" ht="10.199999999999999" customHeight="1" x14ac:dyDescent="0.2">
      <c r="B428" s="154"/>
      <c r="C428" s="57" t="s">
        <v>136</v>
      </c>
      <c r="D428" s="198" t="s">
        <v>137</v>
      </c>
      <c r="E428" s="58">
        <v>2</v>
      </c>
      <c r="F428" s="138">
        <f>+PAA!H285</f>
        <v>0</v>
      </c>
    </row>
    <row r="429" spans="1:6" ht="10.199999999999999" customHeight="1" x14ac:dyDescent="0.2">
      <c r="B429" s="154"/>
      <c r="C429" s="79" t="s">
        <v>136</v>
      </c>
      <c r="D429" s="199" t="s">
        <v>137</v>
      </c>
      <c r="E429" s="80">
        <v>3</v>
      </c>
      <c r="F429" s="139">
        <f>+PAA!H286</f>
        <v>0</v>
      </c>
    </row>
    <row r="430" spans="1:6" ht="10.199999999999999" customHeight="1" x14ac:dyDescent="0.2">
      <c r="B430" s="154"/>
      <c r="C430" s="91" t="s">
        <v>136</v>
      </c>
      <c r="D430" s="200" t="s">
        <v>137</v>
      </c>
      <c r="E430" s="92">
        <v>4</v>
      </c>
      <c r="F430" s="140">
        <f>+PAA!H287</f>
        <v>0</v>
      </c>
    </row>
    <row r="431" spans="1:6" ht="10.199999999999999" hidden="1" customHeight="1" x14ac:dyDescent="0.2">
      <c r="B431" s="154"/>
      <c r="C431" s="30" t="s">
        <v>136</v>
      </c>
      <c r="D431" s="201" t="s">
        <v>137</v>
      </c>
      <c r="E431" s="31">
        <v>6</v>
      </c>
      <c r="F431" s="32">
        <v>0</v>
      </c>
    </row>
    <row r="432" spans="1:6" ht="10.199999999999999" hidden="1" customHeight="1" x14ac:dyDescent="0.2">
      <c r="B432" s="154"/>
      <c r="C432" s="30" t="s">
        <v>136</v>
      </c>
      <c r="D432" s="201" t="s">
        <v>137</v>
      </c>
      <c r="E432" s="31">
        <v>28</v>
      </c>
      <c r="F432" s="32">
        <v>0</v>
      </c>
    </row>
    <row r="433" spans="1:6" ht="10.199999999999999" hidden="1" customHeight="1" x14ac:dyDescent="0.2">
      <c r="B433" s="154"/>
      <c r="C433" s="30" t="s">
        <v>136</v>
      </c>
      <c r="D433" s="201" t="s">
        <v>137</v>
      </c>
      <c r="E433" s="31">
        <v>32</v>
      </c>
      <c r="F433" s="32">
        <v>0</v>
      </c>
    </row>
    <row r="434" spans="1:6" ht="10.199999999999999" hidden="1" customHeight="1" x14ac:dyDescent="0.2">
      <c r="B434" s="154"/>
      <c r="C434" s="30" t="s">
        <v>136</v>
      </c>
      <c r="D434" s="201" t="s">
        <v>137</v>
      </c>
      <c r="E434" s="31">
        <v>33</v>
      </c>
      <c r="F434" s="32">
        <v>0</v>
      </c>
    </row>
    <row r="435" spans="1:6" ht="10.199999999999999" hidden="1" customHeight="1" x14ac:dyDescent="0.2">
      <c r="B435" s="154"/>
      <c r="C435" s="30" t="s">
        <v>136</v>
      </c>
      <c r="D435" s="201" t="s">
        <v>137</v>
      </c>
      <c r="E435" s="31">
        <v>34</v>
      </c>
      <c r="F435" s="32">
        <v>0</v>
      </c>
    </row>
    <row r="436" spans="1:6" ht="10.199999999999999" hidden="1" customHeight="1" x14ac:dyDescent="0.2">
      <c r="B436" s="154"/>
      <c r="C436" s="30" t="s">
        <v>136</v>
      </c>
      <c r="D436" s="201" t="s">
        <v>137</v>
      </c>
      <c r="E436" s="31">
        <v>35</v>
      </c>
      <c r="F436" s="32">
        <v>0</v>
      </c>
    </row>
    <row r="437" spans="1:6" ht="10.199999999999999" hidden="1" customHeight="1" x14ac:dyDescent="0.2">
      <c r="B437" s="154"/>
      <c r="C437" s="30" t="s">
        <v>136</v>
      </c>
      <c r="D437" s="201" t="s">
        <v>137</v>
      </c>
      <c r="E437" s="31">
        <v>36</v>
      </c>
      <c r="F437" s="32">
        <v>0</v>
      </c>
    </row>
    <row r="438" spans="1:6" ht="10.199999999999999" hidden="1" customHeight="1" x14ac:dyDescent="0.2">
      <c r="B438" s="154"/>
      <c r="C438" s="30" t="s">
        <v>136</v>
      </c>
      <c r="D438" s="201" t="s">
        <v>137</v>
      </c>
      <c r="E438" s="31">
        <v>37</v>
      </c>
      <c r="F438" s="32">
        <v>0</v>
      </c>
    </row>
    <row r="439" spans="1:6" ht="10.199999999999999" hidden="1" customHeight="1" x14ac:dyDescent="0.2">
      <c r="B439" s="154"/>
      <c r="C439" s="30" t="s">
        <v>136</v>
      </c>
      <c r="D439" s="201" t="s">
        <v>137</v>
      </c>
      <c r="E439" s="31">
        <v>38</v>
      </c>
      <c r="F439" s="32">
        <v>0</v>
      </c>
    </row>
    <row r="440" spans="1:6" ht="10.199999999999999" hidden="1" customHeight="1" x14ac:dyDescent="0.2">
      <c r="B440" s="154"/>
      <c r="C440" s="30" t="s">
        <v>136</v>
      </c>
      <c r="D440" s="201" t="s">
        <v>137</v>
      </c>
      <c r="E440" s="31">
        <v>39</v>
      </c>
      <c r="F440" s="32">
        <v>0</v>
      </c>
    </row>
    <row r="441" spans="1:6" ht="10.199999999999999" hidden="1" customHeight="1" x14ac:dyDescent="0.2">
      <c r="B441" s="154"/>
      <c r="C441" s="30" t="s">
        <v>136</v>
      </c>
      <c r="D441" s="201" t="s">
        <v>137</v>
      </c>
      <c r="E441" s="31">
        <v>40</v>
      </c>
      <c r="F441" s="32">
        <v>0</v>
      </c>
    </row>
    <row r="442" spans="1:6" ht="10.199999999999999" hidden="1" customHeight="1" x14ac:dyDescent="0.2">
      <c r="B442" s="154"/>
      <c r="C442" s="30" t="s">
        <v>136</v>
      </c>
      <c r="D442" s="201" t="s">
        <v>137</v>
      </c>
      <c r="E442" s="31">
        <v>41</v>
      </c>
      <c r="F442" s="32">
        <v>0</v>
      </c>
    </row>
    <row r="443" spans="1:6" ht="10.199999999999999" hidden="1" customHeight="1" x14ac:dyDescent="0.2">
      <c r="B443" s="154"/>
      <c r="C443" s="30" t="s">
        <v>136</v>
      </c>
      <c r="D443" s="201" t="s">
        <v>137</v>
      </c>
      <c r="E443" s="31">
        <v>42</v>
      </c>
      <c r="F443" s="32">
        <v>0</v>
      </c>
    </row>
    <row r="444" spans="1:6" ht="10.199999999999999" hidden="1" customHeight="1" x14ac:dyDescent="0.2">
      <c r="B444" s="154"/>
      <c r="C444" s="30" t="s">
        <v>136</v>
      </c>
      <c r="D444" s="201" t="s">
        <v>137</v>
      </c>
      <c r="E444" s="31">
        <v>43</v>
      </c>
      <c r="F444" s="32">
        <v>0</v>
      </c>
    </row>
    <row r="445" spans="1:6" ht="10.199999999999999" hidden="1" customHeight="1" x14ac:dyDescent="0.2">
      <c r="B445" s="154"/>
      <c r="C445" s="30" t="s">
        <v>136</v>
      </c>
      <c r="D445" s="201" t="s">
        <v>137</v>
      </c>
      <c r="E445" s="31">
        <v>44</v>
      </c>
      <c r="F445" s="32">
        <v>0</v>
      </c>
    </row>
    <row r="446" spans="1:6" ht="46.2" customHeight="1" x14ac:dyDescent="0.2">
      <c r="A446" s="335" t="str">
        <f>+PAA!A301</f>
        <v>44103100 44111500 44122000 44121700 44122000 44122100 60102301</v>
      </c>
      <c r="B446" s="334" t="s">
        <v>580</v>
      </c>
      <c r="C446" s="51" t="s">
        <v>138</v>
      </c>
      <c r="D446" s="197" t="s">
        <v>139</v>
      </c>
      <c r="E446" s="52">
        <v>1</v>
      </c>
      <c r="F446" s="137">
        <f>+PAA!H296</f>
        <v>0</v>
      </c>
    </row>
    <row r="447" spans="1:6" ht="63" customHeight="1" x14ac:dyDescent="0.2">
      <c r="A447" s="335" t="str">
        <f>+PAA!A320</f>
        <v>60102006 49101701 49101704 20112028 60102004 82121507 82122001 60102009 60102002 82101505 20112011 60102002 80141630</v>
      </c>
      <c r="B447" s="154"/>
      <c r="C447" s="57" t="s">
        <v>138</v>
      </c>
      <c r="D447" s="198" t="s">
        <v>139</v>
      </c>
      <c r="E447" s="58">
        <v>2</v>
      </c>
      <c r="F447" s="138">
        <f>+PAA!H297</f>
        <v>28250000</v>
      </c>
    </row>
    <row r="448" spans="1:6" ht="36.6" customHeight="1" x14ac:dyDescent="0.2">
      <c r="A448" s="335" t="str">
        <f>+PAA!A330</f>
        <v>44103100 44111500 44122000 44121700 44122000 44122100</v>
      </c>
      <c r="B448" s="154"/>
      <c r="C448" s="79" t="s">
        <v>138</v>
      </c>
      <c r="D448" s="199" t="s">
        <v>139</v>
      </c>
      <c r="E448" s="80">
        <v>3</v>
      </c>
      <c r="F448" s="139">
        <f>+PAA!H298</f>
        <v>0</v>
      </c>
    </row>
    <row r="449" spans="1:6" ht="47.25" customHeight="1" x14ac:dyDescent="0.2">
      <c r="A449" s="335" t="str">
        <f>+PAA!A369</f>
        <v>47131500 47132000 47132000 82121500 20202900 52152000 52152100 50201500 48102000</v>
      </c>
      <c r="B449" s="154"/>
      <c r="C449" s="91" t="s">
        <v>138</v>
      </c>
      <c r="D449" s="200" t="s">
        <v>139</v>
      </c>
      <c r="E449" s="92">
        <v>4</v>
      </c>
      <c r="F449" s="140">
        <f>+PAA!H299</f>
        <v>0</v>
      </c>
    </row>
    <row r="450" spans="1:6" ht="10.199999999999999" hidden="1" customHeight="1" x14ac:dyDescent="0.2">
      <c r="B450" s="154"/>
      <c r="C450" s="30" t="s">
        <v>138</v>
      </c>
      <c r="D450" s="201" t="s">
        <v>139</v>
      </c>
      <c r="E450" s="31">
        <v>6</v>
      </c>
      <c r="F450" s="32">
        <v>0</v>
      </c>
    </row>
    <row r="451" spans="1:6" ht="10.199999999999999" hidden="1" customHeight="1" x14ac:dyDescent="0.2">
      <c r="B451" s="154"/>
      <c r="C451" s="30" t="s">
        <v>138</v>
      </c>
      <c r="D451" s="201" t="s">
        <v>139</v>
      </c>
      <c r="E451" s="31">
        <v>28</v>
      </c>
      <c r="F451" s="32">
        <v>0</v>
      </c>
    </row>
    <row r="452" spans="1:6" ht="10.199999999999999" hidden="1" customHeight="1" x14ac:dyDescent="0.2">
      <c r="B452" s="154"/>
      <c r="C452" s="30" t="s">
        <v>138</v>
      </c>
      <c r="D452" s="201" t="s">
        <v>139</v>
      </c>
      <c r="E452" s="31">
        <v>32</v>
      </c>
      <c r="F452" s="32">
        <v>0</v>
      </c>
    </row>
    <row r="453" spans="1:6" ht="10.199999999999999" hidden="1" customHeight="1" x14ac:dyDescent="0.2">
      <c r="B453" s="154"/>
      <c r="C453" s="30" t="s">
        <v>138</v>
      </c>
      <c r="D453" s="201" t="s">
        <v>139</v>
      </c>
      <c r="E453" s="31">
        <v>33</v>
      </c>
      <c r="F453" s="32">
        <v>0</v>
      </c>
    </row>
    <row r="454" spans="1:6" ht="10.199999999999999" hidden="1" customHeight="1" x14ac:dyDescent="0.2">
      <c r="B454" s="154"/>
      <c r="C454" s="30" t="s">
        <v>138</v>
      </c>
      <c r="D454" s="201" t="s">
        <v>139</v>
      </c>
      <c r="E454" s="31">
        <v>34</v>
      </c>
      <c r="F454" s="32">
        <v>0</v>
      </c>
    </row>
    <row r="455" spans="1:6" ht="10.199999999999999" hidden="1" customHeight="1" x14ac:dyDescent="0.2">
      <c r="B455" s="154"/>
      <c r="C455" s="30" t="s">
        <v>138</v>
      </c>
      <c r="D455" s="201" t="s">
        <v>139</v>
      </c>
      <c r="E455" s="31">
        <v>35</v>
      </c>
      <c r="F455" s="32">
        <v>0</v>
      </c>
    </row>
    <row r="456" spans="1:6" ht="10.199999999999999" hidden="1" customHeight="1" x14ac:dyDescent="0.2">
      <c r="B456" s="154"/>
      <c r="C456" s="30" t="s">
        <v>138</v>
      </c>
      <c r="D456" s="201" t="s">
        <v>139</v>
      </c>
      <c r="E456" s="31">
        <v>36</v>
      </c>
      <c r="F456" s="32">
        <v>0</v>
      </c>
    </row>
    <row r="457" spans="1:6" ht="10.199999999999999" hidden="1" customHeight="1" x14ac:dyDescent="0.2">
      <c r="B457" s="154"/>
      <c r="C457" s="30" t="s">
        <v>138</v>
      </c>
      <c r="D457" s="201" t="s">
        <v>139</v>
      </c>
      <c r="E457" s="31">
        <v>37</v>
      </c>
      <c r="F457" s="32">
        <v>0</v>
      </c>
    </row>
    <row r="458" spans="1:6" ht="10.199999999999999" hidden="1" customHeight="1" x14ac:dyDescent="0.2">
      <c r="B458" s="154"/>
      <c r="C458" s="30" t="s">
        <v>138</v>
      </c>
      <c r="D458" s="201" t="s">
        <v>139</v>
      </c>
      <c r="E458" s="31">
        <v>38</v>
      </c>
      <c r="F458" s="32">
        <v>0</v>
      </c>
    </row>
    <row r="459" spans="1:6" ht="10.199999999999999" hidden="1" customHeight="1" x14ac:dyDescent="0.2">
      <c r="B459" s="154"/>
      <c r="C459" s="30" t="s">
        <v>138</v>
      </c>
      <c r="D459" s="201" t="s">
        <v>139</v>
      </c>
      <c r="E459" s="31">
        <v>39</v>
      </c>
      <c r="F459" s="32">
        <v>0</v>
      </c>
    </row>
    <row r="460" spans="1:6" ht="10.199999999999999" hidden="1" customHeight="1" x14ac:dyDescent="0.2">
      <c r="B460" s="154"/>
      <c r="C460" s="30" t="s">
        <v>138</v>
      </c>
      <c r="D460" s="201" t="s">
        <v>139</v>
      </c>
      <c r="E460" s="31">
        <v>40</v>
      </c>
      <c r="F460" s="32">
        <v>0</v>
      </c>
    </row>
    <row r="461" spans="1:6" ht="10.199999999999999" hidden="1" customHeight="1" x14ac:dyDescent="0.2">
      <c r="B461" s="154"/>
      <c r="C461" s="30" t="s">
        <v>138</v>
      </c>
      <c r="D461" s="201" t="s">
        <v>139</v>
      </c>
      <c r="E461" s="31">
        <v>41</v>
      </c>
      <c r="F461" s="32">
        <v>0</v>
      </c>
    </row>
    <row r="462" spans="1:6" ht="10.199999999999999" hidden="1" customHeight="1" x14ac:dyDescent="0.2">
      <c r="B462" s="154"/>
      <c r="C462" s="30" t="s">
        <v>138</v>
      </c>
      <c r="D462" s="201" t="s">
        <v>139</v>
      </c>
      <c r="E462" s="31">
        <v>42</v>
      </c>
      <c r="F462" s="32">
        <v>0</v>
      </c>
    </row>
    <row r="463" spans="1:6" ht="10.199999999999999" hidden="1" customHeight="1" x14ac:dyDescent="0.2">
      <c r="B463" s="154"/>
      <c r="C463" s="30" t="s">
        <v>138</v>
      </c>
      <c r="D463" s="201" t="s">
        <v>139</v>
      </c>
      <c r="E463" s="31">
        <v>43</v>
      </c>
      <c r="F463" s="32">
        <v>0</v>
      </c>
    </row>
    <row r="464" spans="1:6" ht="10.199999999999999" hidden="1" customHeight="1" x14ac:dyDescent="0.2">
      <c r="B464" s="154"/>
      <c r="C464" s="30" t="s">
        <v>138</v>
      </c>
      <c r="D464" s="201" t="s">
        <v>139</v>
      </c>
      <c r="E464" s="31">
        <v>44</v>
      </c>
      <c r="F464" s="32">
        <v>0</v>
      </c>
    </row>
    <row r="465" spans="1:6" ht="10.199999999999999" customHeight="1" x14ac:dyDescent="0.2">
      <c r="B465" s="154"/>
      <c r="C465" s="27" t="s">
        <v>140</v>
      </c>
      <c r="D465" s="196" t="s">
        <v>141</v>
      </c>
      <c r="E465" s="28"/>
      <c r="F465" s="29">
        <f>SUM(F466:F560)</f>
        <v>34050000</v>
      </c>
    </row>
    <row r="466" spans="1:6" ht="21.75" customHeight="1" x14ac:dyDescent="0.2">
      <c r="A466" s="335" t="str">
        <f>+PAA!A410</f>
        <v>72122000 95122000 72101507</v>
      </c>
      <c r="B466" s="154"/>
      <c r="C466" s="51" t="s">
        <v>142</v>
      </c>
      <c r="D466" s="197" t="s">
        <v>143</v>
      </c>
      <c r="E466" s="52">
        <v>1</v>
      </c>
      <c r="F466" s="137">
        <f>+PAA!H404</f>
        <v>0</v>
      </c>
    </row>
    <row r="467" spans="1:6" ht="10.199999999999999" customHeight="1" x14ac:dyDescent="0.2">
      <c r="B467" s="154"/>
      <c r="C467" s="57" t="s">
        <v>142</v>
      </c>
      <c r="D467" s="198" t="s">
        <v>143</v>
      </c>
      <c r="E467" s="58">
        <v>2</v>
      </c>
      <c r="F467" s="138">
        <f>+PAA!H405</f>
        <v>8250000</v>
      </c>
    </row>
    <row r="468" spans="1:6" ht="10.199999999999999" customHeight="1" x14ac:dyDescent="0.2">
      <c r="B468" s="154"/>
      <c r="C468" s="79" t="s">
        <v>142</v>
      </c>
      <c r="D468" s="199" t="s">
        <v>143</v>
      </c>
      <c r="E468" s="80">
        <v>3</v>
      </c>
      <c r="F468" s="139">
        <f>+PAA!H406</f>
        <v>0</v>
      </c>
    </row>
    <row r="469" spans="1:6" ht="10.199999999999999" customHeight="1" x14ac:dyDescent="0.2">
      <c r="B469" s="154"/>
      <c r="C469" s="91" t="s">
        <v>142</v>
      </c>
      <c r="D469" s="200" t="s">
        <v>143</v>
      </c>
      <c r="E469" s="92">
        <v>4</v>
      </c>
      <c r="F469" s="140">
        <f>+PAA!H407</f>
        <v>0</v>
      </c>
    </row>
    <row r="470" spans="1:6" ht="10.199999999999999" hidden="1" customHeight="1" x14ac:dyDescent="0.2">
      <c r="B470" s="154"/>
      <c r="C470" s="30" t="s">
        <v>142</v>
      </c>
      <c r="D470" s="201" t="s">
        <v>143</v>
      </c>
      <c r="E470" s="31">
        <v>6</v>
      </c>
      <c r="F470" s="32">
        <v>0</v>
      </c>
    </row>
    <row r="471" spans="1:6" ht="10.199999999999999" hidden="1" customHeight="1" x14ac:dyDescent="0.2">
      <c r="B471" s="154"/>
      <c r="C471" s="30" t="s">
        <v>142</v>
      </c>
      <c r="D471" s="201" t="s">
        <v>143</v>
      </c>
      <c r="E471" s="31">
        <v>28</v>
      </c>
      <c r="F471" s="32">
        <v>0</v>
      </c>
    </row>
    <row r="472" spans="1:6" ht="10.199999999999999" hidden="1" customHeight="1" x14ac:dyDescent="0.2">
      <c r="B472" s="154"/>
      <c r="C472" s="30" t="s">
        <v>142</v>
      </c>
      <c r="D472" s="201" t="s">
        <v>143</v>
      </c>
      <c r="E472" s="31">
        <v>32</v>
      </c>
      <c r="F472" s="32">
        <v>0</v>
      </c>
    </row>
    <row r="473" spans="1:6" ht="10.199999999999999" hidden="1" customHeight="1" x14ac:dyDescent="0.2">
      <c r="B473" s="154"/>
      <c r="C473" s="30" t="s">
        <v>142</v>
      </c>
      <c r="D473" s="201" t="s">
        <v>143</v>
      </c>
      <c r="E473" s="31">
        <v>33</v>
      </c>
      <c r="F473" s="32">
        <v>0</v>
      </c>
    </row>
    <row r="474" spans="1:6" ht="10.199999999999999" hidden="1" customHeight="1" x14ac:dyDescent="0.2">
      <c r="B474" s="154"/>
      <c r="C474" s="30" t="s">
        <v>142</v>
      </c>
      <c r="D474" s="201" t="s">
        <v>143</v>
      </c>
      <c r="E474" s="31">
        <v>34</v>
      </c>
      <c r="F474" s="32">
        <v>0</v>
      </c>
    </row>
    <row r="475" spans="1:6" ht="10.199999999999999" hidden="1" customHeight="1" x14ac:dyDescent="0.2">
      <c r="B475" s="154"/>
      <c r="C475" s="30" t="s">
        <v>142</v>
      </c>
      <c r="D475" s="201" t="s">
        <v>143</v>
      </c>
      <c r="E475" s="31">
        <v>35</v>
      </c>
      <c r="F475" s="32">
        <v>0</v>
      </c>
    </row>
    <row r="476" spans="1:6" ht="10.199999999999999" hidden="1" customHeight="1" x14ac:dyDescent="0.2">
      <c r="B476" s="154"/>
      <c r="C476" s="30" t="s">
        <v>142</v>
      </c>
      <c r="D476" s="201" t="s">
        <v>143</v>
      </c>
      <c r="E476" s="31">
        <v>36</v>
      </c>
      <c r="F476" s="32">
        <v>0</v>
      </c>
    </row>
    <row r="477" spans="1:6" ht="10.199999999999999" hidden="1" customHeight="1" x14ac:dyDescent="0.2">
      <c r="B477" s="154"/>
      <c r="C477" s="30" t="s">
        <v>142</v>
      </c>
      <c r="D477" s="201" t="s">
        <v>143</v>
      </c>
      <c r="E477" s="31">
        <v>37</v>
      </c>
      <c r="F477" s="32">
        <v>0</v>
      </c>
    </row>
    <row r="478" spans="1:6" ht="10.199999999999999" hidden="1" customHeight="1" x14ac:dyDescent="0.2">
      <c r="B478" s="154"/>
      <c r="C478" s="30" t="s">
        <v>142</v>
      </c>
      <c r="D478" s="201" t="s">
        <v>143</v>
      </c>
      <c r="E478" s="31">
        <v>38</v>
      </c>
      <c r="F478" s="32">
        <v>0</v>
      </c>
    </row>
    <row r="479" spans="1:6" ht="10.199999999999999" hidden="1" customHeight="1" x14ac:dyDescent="0.2">
      <c r="B479" s="154"/>
      <c r="C479" s="30" t="s">
        <v>142</v>
      </c>
      <c r="D479" s="201" t="s">
        <v>143</v>
      </c>
      <c r="E479" s="31">
        <v>39</v>
      </c>
      <c r="F479" s="32">
        <v>0</v>
      </c>
    </row>
    <row r="480" spans="1:6" ht="10.199999999999999" hidden="1" customHeight="1" x14ac:dyDescent="0.2">
      <c r="B480" s="154"/>
      <c r="C480" s="30" t="s">
        <v>142</v>
      </c>
      <c r="D480" s="201" t="s">
        <v>143</v>
      </c>
      <c r="E480" s="31">
        <v>40</v>
      </c>
      <c r="F480" s="32">
        <v>0</v>
      </c>
    </row>
    <row r="481" spans="2:6" ht="10.199999999999999" hidden="1" customHeight="1" x14ac:dyDescent="0.2">
      <c r="B481" s="154"/>
      <c r="C481" s="30" t="s">
        <v>142</v>
      </c>
      <c r="D481" s="201" t="s">
        <v>143</v>
      </c>
      <c r="E481" s="31">
        <v>41</v>
      </c>
      <c r="F481" s="32">
        <v>0</v>
      </c>
    </row>
    <row r="482" spans="2:6" ht="10.199999999999999" hidden="1" customHeight="1" x14ac:dyDescent="0.2">
      <c r="B482" s="154"/>
      <c r="C482" s="30" t="s">
        <v>142</v>
      </c>
      <c r="D482" s="201" t="s">
        <v>143</v>
      </c>
      <c r="E482" s="31">
        <v>42</v>
      </c>
      <c r="F482" s="32">
        <v>0</v>
      </c>
    </row>
    <row r="483" spans="2:6" ht="10.199999999999999" hidden="1" customHeight="1" x14ac:dyDescent="0.2">
      <c r="B483" s="154"/>
      <c r="C483" s="30" t="s">
        <v>142</v>
      </c>
      <c r="D483" s="201" t="s">
        <v>143</v>
      </c>
      <c r="E483" s="31">
        <v>43</v>
      </c>
      <c r="F483" s="32">
        <v>0</v>
      </c>
    </row>
    <row r="484" spans="2:6" ht="10.199999999999999" hidden="1" customHeight="1" x14ac:dyDescent="0.2">
      <c r="B484" s="154"/>
      <c r="C484" s="30" t="s">
        <v>142</v>
      </c>
      <c r="D484" s="201" t="s">
        <v>143</v>
      </c>
      <c r="E484" s="31">
        <v>44</v>
      </c>
      <c r="F484" s="32">
        <v>0</v>
      </c>
    </row>
    <row r="485" spans="2:6" ht="10.199999999999999" customHeight="1" x14ac:dyDescent="0.2">
      <c r="B485" s="154"/>
      <c r="C485" s="51" t="s">
        <v>144</v>
      </c>
      <c r="D485" s="197" t="s">
        <v>145</v>
      </c>
      <c r="E485" s="52">
        <v>1</v>
      </c>
      <c r="F485" s="137">
        <f>+PAA!H434</f>
        <v>1980000</v>
      </c>
    </row>
    <row r="486" spans="2:6" ht="10.199999999999999" customHeight="1" x14ac:dyDescent="0.2">
      <c r="B486" s="154"/>
      <c r="C486" s="57" t="s">
        <v>144</v>
      </c>
      <c r="D486" s="198" t="s">
        <v>145</v>
      </c>
      <c r="E486" s="58">
        <v>2</v>
      </c>
      <c r="F486" s="138">
        <f>+PAA!H435</f>
        <v>0</v>
      </c>
    </row>
    <row r="487" spans="2:6" ht="10.199999999999999" customHeight="1" x14ac:dyDescent="0.2">
      <c r="B487" s="154"/>
      <c r="C487" s="79" t="s">
        <v>144</v>
      </c>
      <c r="D487" s="199" t="s">
        <v>145</v>
      </c>
      <c r="E487" s="80">
        <v>3</v>
      </c>
      <c r="F487" s="139">
        <f>+PAA!H436</f>
        <v>0</v>
      </c>
    </row>
    <row r="488" spans="2:6" ht="10.199999999999999" customHeight="1" x14ac:dyDescent="0.2">
      <c r="B488" s="154"/>
      <c r="C488" s="91" t="s">
        <v>144</v>
      </c>
      <c r="D488" s="200" t="s">
        <v>145</v>
      </c>
      <c r="E488" s="92">
        <v>4</v>
      </c>
      <c r="F488" s="140">
        <f>+PAA!H437</f>
        <v>0</v>
      </c>
    </row>
    <row r="489" spans="2:6" ht="10.199999999999999" hidden="1" customHeight="1" x14ac:dyDescent="0.2">
      <c r="B489" s="154"/>
      <c r="C489" s="30" t="s">
        <v>144</v>
      </c>
      <c r="D489" s="201" t="s">
        <v>145</v>
      </c>
      <c r="E489" s="31">
        <v>6</v>
      </c>
      <c r="F489" s="32">
        <v>0</v>
      </c>
    </row>
    <row r="490" spans="2:6" ht="10.199999999999999" hidden="1" customHeight="1" x14ac:dyDescent="0.2">
      <c r="B490" s="154"/>
      <c r="C490" s="30" t="s">
        <v>144</v>
      </c>
      <c r="D490" s="201" t="s">
        <v>145</v>
      </c>
      <c r="E490" s="31">
        <v>28</v>
      </c>
      <c r="F490" s="32">
        <v>0</v>
      </c>
    </row>
    <row r="491" spans="2:6" ht="10.199999999999999" hidden="1" customHeight="1" x14ac:dyDescent="0.2">
      <c r="B491" s="154"/>
      <c r="C491" s="30" t="s">
        <v>144</v>
      </c>
      <c r="D491" s="201" t="s">
        <v>145</v>
      </c>
      <c r="E491" s="31">
        <v>32</v>
      </c>
      <c r="F491" s="32">
        <v>0</v>
      </c>
    </row>
    <row r="492" spans="2:6" ht="10.199999999999999" hidden="1" customHeight="1" x14ac:dyDescent="0.2">
      <c r="B492" s="154"/>
      <c r="C492" s="30" t="s">
        <v>144</v>
      </c>
      <c r="D492" s="201" t="s">
        <v>145</v>
      </c>
      <c r="E492" s="31">
        <v>33</v>
      </c>
      <c r="F492" s="32">
        <v>0</v>
      </c>
    </row>
    <row r="493" spans="2:6" ht="10.199999999999999" hidden="1" customHeight="1" x14ac:dyDescent="0.2">
      <c r="B493" s="154"/>
      <c r="C493" s="30" t="s">
        <v>144</v>
      </c>
      <c r="D493" s="201" t="s">
        <v>145</v>
      </c>
      <c r="E493" s="31">
        <v>34</v>
      </c>
      <c r="F493" s="32">
        <v>0</v>
      </c>
    </row>
    <row r="494" spans="2:6" ht="10.199999999999999" hidden="1" customHeight="1" x14ac:dyDescent="0.2">
      <c r="B494" s="154"/>
      <c r="C494" s="30" t="s">
        <v>144</v>
      </c>
      <c r="D494" s="201" t="s">
        <v>145</v>
      </c>
      <c r="E494" s="31">
        <v>35</v>
      </c>
      <c r="F494" s="32">
        <v>0</v>
      </c>
    </row>
    <row r="495" spans="2:6" ht="10.199999999999999" hidden="1" customHeight="1" x14ac:dyDescent="0.2">
      <c r="B495" s="154"/>
      <c r="C495" s="30" t="s">
        <v>144</v>
      </c>
      <c r="D495" s="201" t="s">
        <v>145</v>
      </c>
      <c r="E495" s="31">
        <v>36</v>
      </c>
      <c r="F495" s="32">
        <v>0</v>
      </c>
    </row>
    <row r="496" spans="2:6" ht="10.199999999999999" hidden="1" customHeight="1" x14ac:dyDescent="0.2">
      <c r="B496" s="154"/>
      <c r="C496" s="30" t="s">
        <v>144</v>
      </c>
      <c r="D496" s="201" t="s">
        <v>145</v>
      </c>
      <c r="E496" s="31">
        <v>37</v>
      </c>
      <c r="F496" s="32">
        <v>0</v>
      </c>
    </row>
    <row r="497" spans="2:6" ht="10.199999999999999" hidden="1" customHeight="1" x14ac:dyDescent="0.2">
      <c r="B497" s="154"/>
      <c r="C497" s="30" t="s">
        <v>144</v>
      </c>
      <c r="D497" s="201" t="s">
        <v>145</v>
      </c>
      <c r="E497" s="31">
        <v>38</v>
      </c>
      <c r="F497" s="32">
        <v>0</v>
      </c>
    </row>
    <row r="498" spans="2:6" ht="10.199999999999999" hidden="1" customHeight="1" x14ac:dyDescent="0.2">
      <c r="B498" s="154"/>
      <c r="C498" s="30" t="s">
        <v>144</v>
      </c>
      <c r="D498" s="201" t="s">
        <v>145</v>
      </c>
      <c r="E498" s="31">
        <v>39</v>
      </c>
      <c r="F498" s="32">
        <v>0</v>
      </c>
    </row>
    <row r="499" spans="2:6" ht="10.199999999999999" hidden="1" customHeight="1" x14ac:dyDescent="0.2">
      <c r="B499" s="154"/>
      <c r="C499" s="30" t="s">
        <v>144</v>
      </c>
      <c r="D499" s="201" t="s">
        <v>145</v>
      </c>
      <c r="E499" s="31">
        <v>40</v>
      </c>
      <c r="F499" s="32">
        <v>0</v>
      </c>
    </row>
    <row r="500" spans="2:6" ht="10.199999999999999" hidden="1" customHeight="1" x14ac:dyDescent="0.2">
      <c r="B500" s="154"/>
      <c r="C500" s="30" t="s">
        <v>144</v>
      </c>
      <c r="D500" s="201" t="s">
        <v>145</v>
      </c>
      <c r="E500" s="31">
        <v>41</v>
      </c>
      <c r="F500" s="32">
        <v>0</v>
      </c>
    </row>
    <row r="501" spans="2:6" ht="10.199999999999999" hidden="1" customHeight="1" x14ac:dyDescent="0.2">
      <c r="B501" s="154"/>
      <c r="C501" s="30" t="s">
        <v>144</v>
      </c>
      <c r="D501" s="201" t="s">
        <v>145</v>
      </c>
      <c r="E501" s="31">
        <v>42</v>
      </c>
      <c r="F501" s="32">
        <v>0</v>
      </c>
    </row>
    <row r="502" spans="2:6" ht="10.199999999999999" hidden="1" customHeight="1" x14ac:dyDescent="0.2">
      <c r="B502" s="154"/>
      <c r="C502" s="30" t="s">
        <v>144</v>
      </c>
      <c r="D502" s="201" t="s">
        <v>145</v>
      </c>
      <c r="E502" s="31">
        <v>43</v>
      </c>
      <c r="F502" s="32">
        <v>0</v>
      </c>
    </row>
    <row r="503" spans="2:6" ht="10.199999999999999" hidden="1" customHeight="1" x14ac:dyDescent="0.2">
      <c r="B503" s="154"/>
      <c r="C503" s="30" t="s">
        <v>144</v>
      </c>
      <c r="D503" s="201" t="s">
        <v>145</v>
      </c>
      <c r="E503" s="31">
        <v>44</v>
      </c>
      <c r="F503" s="32">
        <v>0</v>
      </c>
    </row>
    <row r="504" spans="2:6" ht="10.199999999999999" customHeight="1" x14ac:dyDescent="0.2">
      <c r="B504" s="154"/>
      <c r="C504" s="51" t="s">
        <v>146</v>
      </c>
      <c r="D504" s="197" t="s">
        <v>147</v>
      </c>
      <c r="E504" s="52">
        <v>1</v>
      </c>
      <c r="F504" s="137">
        <f>+PAA!H465</f>
        <v>20000</v>
      </c>
    </row>
    <row r="505" spans="2:6" ht="10.199999999999999" customHeight="1" x14ac:dyDescent="0.2">
      <c r="B505" s="154"/>
      <c r="C505" s="57" t="s">
        <v>146</v>
      </c>
      <c r="D505" s="198" t="s">
        <v>147</v>
      </c>
      <c r="E505" s="58">
        <v>2</v>
      </c>
      <c r="F505" s="138">
        <f>+PAA!H466</f>
        <v>10300000</v>
      </c>
    </row>
    <row r="506" spans="2:6" ht="10.199999999999999" customHeight="1" x14ac:dyDescent="0.2">
      <c r="B506" s="154"/>
      <c r="C506" s="79" t="s">
        <v>146</v>
      </c>
      <c r="D506" s="199" t="s">
        <v>147</v>
      </c>
      <c r="E506" s="80">
        <v>3</v>
      </c>
      <c r="F506" s="139">
        <f>+PAA!H467</f>
        <v>0</v>
      </c>
    </row>
    <row r="507" spans="2:6" ht="10.199999999999999" customHeight="1" x14ac:dyDescent="0.2">
      <c r="B507" s="154"/>
      <c r="C507" s="91" t="s">
        <v>146</v>
      </c>
      <c r="D507" s="200" t="s">
        <v>147</v>
      </c>
      <c r="E507" s="92">
        <v>4</v>
      </c>
      <c r="F507" s="140">
        <f>+PAA!H468</f>
        <v>0</v>
      </c>
    </row>
    <row r="508" spans="2:6" ht="10.199999999999999" hidden="1" customHeight="1" x14ac:dyDescent="0.2">
      <c r="B508" s="154"/>
      <c r="C508" s="30" t="s">
        <v>146</v>
      </c>
      <c r="D508" s="201" t="s">
        <v>147</v>
      </c>
      <c r="E508" s="31">
        <v>6</v>
      </c>
      <c r="F508" s="32">
        <v>0</v>
      </c>
    </row>
    <row r="509" spans="2:6" ht="10.199999999999999" hidden="1" customHeight="1" x14ac:dyDescent="0.2">
      <c r="B509" s="154"/>
      <c r="C509" s="30" t="s">
        <v>146</v>
      </c>
      <c r="D509" s="201" t="s">
        <v>147</v>
      </c>
      <c r="E509" s="31">
        <v>28</v>
      </c>
      <c r="F509" s="32">
        <v>0</v>
      </c>
    </row>
    <row r="510" spans="2:6" ht="10.199999999999999" hidden="1" customHeight="1" x14ac:dyDescent="0.2">
      <c r="B510" s="154"/>
      <c r="C510" s="30" t="s">
        <v>146</v>
      </c>
      <c r="D510" s="201" t="s">
        <v>147</v>
      </c>
      <c r="E510" s="31">
        <v>32</v>
      </c>
      <c r="F510" s="32">
        <v>0</v>
      </c>
    </row>
    <row r="511" spans="2:6" ht="10.199999999999999" hidden="1" customHeight="1" x14ac:dyDescent="0.2">
      <c r="B511" s="154"/>
      <c r="C511" s="30" t="s">
        <v>146</v>
      </c>
      <c r="D511" s="201" t="s">
        <v>147</v>
      </c>
      <c r="E511" s="31">
        <v>33</v>
      </c>
      <c r="F511" s="32">
        <v>0</v>
      </c>
    </row>
    <row r="512" spans="2:6" ht="10.199999999999999" hidden="1" customHeight="1" x14ac:dyDescent="0.2">
      <c r="B512" s="154"/>
      <c r="C512" s="30" t="s">
        <v>146</v>
      </c>
      <c r="D512" s="201" t="s">
        <v>147</v>
      </c>
      <c r="E512" s="31">
        <v>34</v>
      </c>
      <c r="F512" s="32">
        <v>0</v>
      </c>
    </row>
    <row r="513" spans="1:6" ht="10.199999999999999" hidden="1" customHeight="1" x14ac:dyDescent="0.2">
      <c r="B513" s="154"/>
      <c r="C513" s="30" t="s">
        <v>146</v>
      </c>
      <c r="D513" s="201" t="s">
        <v>147</v>
      </c>
      <c r="E513" s="31">
        <v>35</v>
      </c>
      <c r="F513" s="32">
        <v>0</v>
      </c>
    </row>
    <row r="514" spans="1:6" ht="10.199999999999999" hidden="1" customHeight="1" x14ac:dyDescent="0.2">
      <c r="B514" s="154"/>
      <c r="C514" s="30" t="s">
        <v>146</v>
      </c>
      <c r="D514" s="201" t="s">
        <v>147</v>
      </c>
      <c r="E514" s="31">
        <v>36</v>
      </c>
      <c r="F514" s="32">
        <v>0</v>
      </c>
    </row>
    <row r="515" spans="1:6" ht="10.199999999999999" hidden="1" customHeight="1" x14ac:dyDescent="0.2">
      <c r="B515" s="154"/>
      <c r="C515" s="30" t="s">
        <v>146</v>
      </c>
      <c r="D515" s="201" t="s">
        <v>147</v>
      </c>
      <c r="E515" s="31">
        <v>37</v>
      </c>
      <c r="F515" s="32">
        <v>0</v>
      </c>
    </row>
    <row r="516" spans="1:6" ht="10.199999999999999" hidden="1" customHeight="1" x14ac:dyDescent="0.2">
      <c r="B516" s="154"/>
      <c r="C516" s="30" t="s">
        <v>146</v>
      </c>
      <c r="D516" s="201" t="s">
        <v>147</v>
      </c>
      <c r="E516" s="31">
        <v>38</v>
      </c>
      <c r="F516" s="32">
        <v>0</v>
      </c>
    </row>
    <row r="517" spans="1:6" ht="10.199999999999999" hidden="1" customHeight="1" x14ac:dyDescent="0.2">
      <c r="B517" s="154"/>
      <c r="C517" s="30" t="s">
        <v>146</v>
      </c>
      <c r="D517" s="201" t="s">
        <v>147</v>
      </c>
      <c r="E517" s="31">
        <v>39</v>
      </c>
      <c r="F517" s="32">
        <v>0</v>
      </c>
    </row>
    <row r="518" spans="1:6" ht="10.199999999999999" hidden="1" customHeight="1" x14ac:dyDescent="0.2">
      <c r="B518" s="154"/>
      <c r="C518" s="30" t="s">
        <v>146</v>
      </c>
      <c r="D518" s="201" t="s">
        <v>147</v>
      </c>
      <c r="E518" s="31">
        <v>40</v>
      </c>
      <c r="F518" s="32">
        <v>0</v>
      </c>
    </row>
    <row r="519" spans="1:6" ht="10.199999999999999" hidden="1" customHeight="1" x14ac:dyDescent="0.2">
      <c r="B519" s="154"/>
      <c r="C519" s="30" t="s">
        <v>146</v>
      </c>
      <c r="D519" s="201" t="s">
        <v>147</v>
      </c>
      <c r="E519" s="31">
        <v>41</v>
      </c>
      <c r="F519" s="32">
        <v>0</v>
      </c>
    </row>
    <row r="520" spans="1:6" ht="10.199999999999999" hidden="1" customHeight="1" x14ac:dyDescent="0.2">
      <c r="B520" s="154"/>
      <c r="C520" s="30" t="s">
        <v>146</v>
      </c>
      <c r="D520" s="201" t="s">
        <v>147</v>
      </c>
      <c r="E520" s="31">
        <v>42</v>
      </c>
      <c r="F520" s="32">
        <v>0</v>
      </c>
    </row>
    <row r="521" spans="1:6" ht="10.199999999999999" hidden="1" customHeight="1" x14ac:dyDescent="0.2">
      <c r="B521" s="154"/>
      <c r="C521" s="30" t="s">
        <v>146</v>
      </c>
      <c r="D521" s="201" t="s">
        <v>147</v>
      </c>
      <c r="E521" s="31">
        <v>43</v>
      </c>
      <c r="F521" s="32">
        <v>0</v>
      </c>
    </row>
    <row r="522" spans="1:6" ht="10.199999999999999" hidden="1" customHeight="1" x14ac:dyDescent="0.2">
      <c r="B522" s="154"/>
      <c r="C522" s="30" t="s">
        <v>146</v>
      </c>
      <c r="D522" s="201" t="s">
        <v>147</v>
      </c>
      <c r="E522" s="31">
        <v>44</v>
      </c>
      <c r="F522" s="32">
        <v>0</v>
      </c>
    </row>
    <row r="523" spans="1:6" ht="10.199999999999999" customHeight="1" x14ac:dyDescent="0.2">
      <c r="A523" s="335">
        <f>+PAA!A498</f>
        <v>80112000</v>
      </c>
      <c r="B523" s="154"/>
      <c r="C523" s="51" t="s">
        <v>148</v>
      </c>
      <c r="D523" s="197" t="s">
        <v>149</v>
      </c>
      <c r="E523" s="52">
        <v>1</v>
      </c>
      <c r="F523" s="137">
        <f>+PAA!H492</f>
        <v>3000000</v>
      </c>
    </row>
    <row r="524" spans="1:6" ht="10.199999999999999" customHeight="1" x14ac:dyDescent="0.2">
      <c r="A524" s="335">
        <f>+PAA!A501</f>
        <v>84111500</v>
      </c>
      <c r="B524" s="154"/>
      <c r="C524" s="57" t="s">
        <v>148</v>
      </c>
      <c r="D524" s="198" t="s">
        <v>149</v>
      </c>
      <c r="E524" s="58">
        <v>2</v>
      </c>
      <c r="F524" s="138">
        <f>+PAA!H493</f>
        <v>10500000</v>
      </c>
    </row>
    <row r="525" spans="1:6" ht="10.199999999999999" customHeight="1" x14ac:dyDescent="0.2">
      <c r="A525" s="335">
        <f>+PAA!A510</f>
        <v>81161700</v>
      </c>
      <c r="B525" s="154"/>
      <c r="C525" s="79" t="s">
        <v>148</v>
      </c>
      <c r="D525" s="199" t="s">
        <v>149</v>
      </c>
      <c r="E525" s="80">
        <v>3</v>
      </c>
      <c r="F525" s="139">
        <f>+PAA!H494</f>
        <v>0</v>
      </c>
    </row>
    <row r="526" spans="1:6" ht="18.600000000000001" customHeight="1" x14ac:dyDescent="0.2">
      <c r="A526" s="335" t="str">
        <f>+PAA!A515</f>
        <v>81112200 81112300 72101511</v>
      </c>
      <c r="B526" s="154"/>
      <c r="C526" s="91" t="s">
        <v>148</v>
      </c>
      <c r="D526" s="200" t="s">
        <v>149</v>
      </c>
      <c r="E526" s="92">
        <v>4</v>
      </c>
      <c r="F526" s="140">
        <f>+PAA!H495</f>
        <v>0</v>
      </c>
    </row>
    <row r="527" spans="1:6" ht="10.199999999999999" hidden="1" customHeight="1" x14ac:dyDescent="0.2">
      <c r="B527" s="154"/>
      <c r="C527" s="30" t="s">
        <v>148</v>
      </c>
      <c r="D527" s="201" t="s">
        <v>149</v>
      </c>
      <c r="E527" s="31">
        <v>6</v>
      </c>
      <c r="F527" s="32">
        <v>0</v>
      </c>
    </row>
    <row r="528" spans="1:6" ht="10.199999999999999" hidden="1" customHeight="1" x14ac:dyDescent="0.2">
      <c r="B528" s="154"/>
      <c r="C528" s="30" t="s">
        <v>148</v>
      </c>
      <c r="D528" s="201" t="s">
        <v>149</v>
      </c>
      <c r="E528" s="31">
        <v>28</v>
      </c>
      <c r="F528" s="32">
        <v>0</v>
      </c>
    </row>
    <row r="529" spans="1:6" ht="10.199999999999999" hidden="1" customHeight="1" x14ac:dyDescent="0.2">
      <c r="B529" s="154"/>
      <c r="C529" s="30" t="s">
        <v>148</v>
      </c>
      <c r="D529" s="201" t="s">
        <v>149</v>
      </c>
      <c r="E529" s="31">
        <v>32</v>
      </c>
      <c r="F529" s="32">
        <v>0</v>
      </c>
    </row>
    <row r="530" spans="1:6" ht="10.199999999999999" hidden="1" customHeight="1" x14ac:dyDescent="0.2">
      <c r="B530" s="154"/>
      <c r="C530" s="30" t="s">
        <v>148</v>
      </c>
      <c r="D530" s="201" t="s">
        <v>149</v>
      </c>
      <c r="E530" s="31">
        <v>33</v>
      </c>
      <c r="F530" s="32">
        <v>0</v>
      </c>
    </row>
    <row r="531" spans="1:6" ht="10.199999999999999" hidden="1" customHeight="1" x14ac:dyDescent="0.2">
      <c r="B531" s="154"/>
      <c r="C531" s="30" t="s">
        <v>148</v>
      </c>
      <c r="D531" s="201" t="s">
        <v>149</v>
      </c>
      <c r="E531" s="31">
        <v>34</v>
      </c>
      <c r="F531" s="32">
        <v>0</v>
      </c>
    </row>
    <row r="532" spans="1:6" ht="10.199999999999999" hidden="1" customHeight="1" x14ac:dyDescent="0.2">
      <c r="B532" s="154"/>
      <c r="C532" s="30" t="s">
        <v>148</v>
      </c>
      <c r="D532" s="201" t="s">
        <v>149</v>
      </c>
      <c r="E532" s="31">
        <v>35</v>
      </c>
      <c r="F532" s="32">
        <v>0</v>
      </c>
    </row>
    <row r="533" spans="1:6" ht="10.199999999999999" hidden="1" customHeight="1" x14ac:dyDescent="0.2">
      <c r="B533" s="154"/>
      <c r="C533" s="30" t="s">
        <v>148</v>
      </c>
      <c r="D533" s="201" t="s">
        <v>149</v>
      </c>
      <c r="E533" s="31">
        <v>36</v>
      </c>
      <c r="F533" s="32">
        <v>0</v>
      </c>
    </row>
    <row r="534" spans="1:6" ht="10.199999999999999" hidden="1" customHeight="1" x14ac:dyDescent="0.2">
      <c r="B534" s="154"/>
      <c r="C534" s="30" t="s">
        <v>148</v>
      </c>
      <c r="D534" s="201" t="s">
        <v>149</v>
      </c>
      <c r="E534" s="31">
        <v>37</v>
      </c>
      <c r="F534" s="32">
        <v>0</v>
      </c>
    </row>
    <row r="535" spans="1:6" ht="10.199999999999999" hidden="1" customHeight="1" x14ac:dyDescent="0.2">
      <c r="B535" s="154"/>
      <c r="C535" s="30" t="s">
        <v>148</v>
      </c>
      <c r="D535" s="201" t="s">
        <v>149</v>
      </c>
      <c r="E535" s="31">
        <v>38</v>
      </c>
      <c r="F535" s="32">
        <v>0</v>
      </c>
    </row>
    <row r="536" spans="1:6" ht="10.199999999999999" hidden="1" customHeight="1" x14ac:dyDescent="0.2">
      <c r="B536" s="154"/>
      <c r="C536" s="30" t="s">
        <v>148</v>
      </c>
      <c r="D536" s="201" t="s">
        <v>149</v>
      </c>
      <c r="E536" s="31">
        <v>39</v>
      </c>
      <c r="F536" s="32">
        <v>0</v>
      </c>
    </row>
    <row r="537" spans="1:6" ht="10.199999999999999" hidden="1" customHeight="1" x14ac:dyDescent="0.2">
      <c r="B537" s="154"/>
      <c r="C537" s="30" t="s">
        <v>148</v>
      </c>
      <c r="D537" s="201" t="s">
        <v>149</v>
      </c>
      <c r="E537" s="31">
        <v>40</v>
      </c>
      <c r="F537" s="32">
        <v>0</v>
      </c>
    </row>
    <row r="538" spans="1:6" ht="10.199999999999999" hidden="1" customHeight="1" x14ac:dyDescent="0.2">
      <c r="B538" s="154"/>
      <c r="C538" s="30" t="s">
        <v>148</v>
      </c>
      <c r="D538" s="201" t="s">
        <v>149</v>
      </c>
      <c r="E538" s="31">
        <v>41</v>
      </c>
      <c r="F538" s="32">
        <v>0</v>
      </c>
    </row>
    <row r="539" spans="1:6" ht="10.199999999999999" hidden="1" customHeight="1" x14ac:dyDescent="0.2">
      <c r="B539" s="154"/>
      <c r="C539" s="30" t="s">
        <v>148</v>
      </c>
      <c r="D539" s="201" t="s">
        <v>149</v>
      </c>
      <c r="E539" s="31">
        <v>42</v>
      </c>
      <c r="F539" s="32">
        <v>0</v>
      </c>
    </row>
    <row r="540" spans="1:6" ht="10.199999999999999" hidden="1" customHeight="1" x14ac:dyDescent="0.2">
      <c r="B540" s="154"/>
      <c r="C540" s="30" t="s">
        <v>148</v>
      </c>
      <c r="D540" s="201" t="s">
        <v>149</v>
      </c>
      <c r="E540" s="31">
        <v>43</v>
      </c>
      <c r="F540" s="32">
        <v>0</v>
      </c>
    </row>
    <row r="541" spans="1:6" ht="6.6" hidden="1" customHeight="1" x14ac:dyDescent="0.2">
      <c r="B541" s="154"/>
      <c r="C541" s="30" t="s">
        <v>148</v>
      </c>
      <c r="D541" s="201" t="s">
        <v>149</v>
      </c>
      <c r="E541" s="31">
        <v>44</v>
      </c>
      <c r="F541" s="32">
        <v>0</v>
      </c>
    </row>
    <row r="542" spans="1:6" ht="10.199999999999999" customHeight="1" x14ac:dyDescent="0.2">
      <c r="B542" s="154"/>
      <c r="C542" s="51" t="s">
        <v>150</v>
      </c>
      <c r="D542" s="197" t="s">
        <v>16</v>
      </c>
      <c r="E542" s="52">
        <v>1</v>
      </c>
      <c r="F542" s="137">
        <f>+PAA!H532</f>
        <v>0</v>
      </c>
    </row>
    <row r="543" spans="1:6" ht="10.199999999999999" customHeight="1" x14ac:dyDescent="0.2">
      <c r="A543" s="335">
        <f>+PAA!A533</f>
        <v>93141701</v>
      </c>
      <c r="B543" s="154"/>
      <c r="C543" s="57" t="s">
        <v>150</v>
      </c>
      <c r="D543" s="198" t="s">
        <v>16</v>
      </c>
      <c r="E543" s="58">
        <v>2</v>
      </c>
      <c r="F543" s="138">
        <f>+PAA!H533</f>
        <v>0</v>
      </c>
    </row>
    <row r="544" spans="1:6" ht="10.199999999999999" customHeight="1" x14ac:dyDescent="0.2">
      <c r="B544" s="154"/>
      <c r="C544" s="79" t="s">
        <v>150</v>
      </c>
      <c r="D544" s="199" t="s">
        <v>16</v>
      </c>
      <c r="E544" s="80">
        <v>3</v>
      </c>
      <c r="F544" s="139">
        <f>+PAA!H534</f>
        <v>0</v>
      </c>
    </row>
    <row r="545" spans="2:6" ht="10.199999999999999" customHeight="1" x14ac:dyDescent="0.2">
      <c r="B545" s="154"/>
      <c r="C545" s="91" t="s">
        <v>150</v>
      </c>
      <c r="D545" s="200" t="s">
        <v>16</v>
      </c>
      <c r="E545" s="92">
        <v>4</v>
      </c>
      <c r="F545" s="140">
        <f>+PAA!H535</f>
        <v>0</v>
      </c>
    </row>
    <row r="546" spans="2:6" ht="10.199999999999999" hidden="1" customHeight="1" x14ac:dyDescent="0.2">
      <c r="B546" s="154"/>
      <c r="C546" s="30" t="s">
        <v>150</v>
      </c>
      <c r="D546" s="201" t="s">
        <v>16</v>
      </c>
      <c r="E546" s="31">
        <v>6</v>
      </c>
      <c r="F546" s="32">
        <v>0</v>
      </c>
    </row>
    <row r="547" spans="2:6" ht="10.199999999999999" hidden="1" customHeight="1" x14ac:dyDescent="0.2">
      <c r="B547" s="154"/>
      <c r="C547" s="30" t="s">
        <v>150</v>
      </c>
      <c r="D547" s="201" t="s">
        <v>16</v>
      </c>
      <c r="E547" s="31">
        <v>28</v>
      </c>
      <c r="F547" s="32">
        <v>0</v>
      </c>
    </row>
    <row r="548" spans="2:6" ht="10.199999999999999" hidden="1" customHeight="1" x14ac:dyDescent="0.2">
      <c r="B548" s="154"/>
      <c r="C548" s="30" t="s">
        <v>150</v>
      </c>
      <c r="D548" s="201" t="s">
        <v>16</v>
      </c>
      <c r="E548" s="31">
        <v>32</v>
      </c>
      <c r="F548" s="32">
        <v>0</v>
      </c>
    </row>
    <row r="549" spans="2:6" ht="10.199999999999999" hidden="1" customHeight="1" x14ac:dyDescent="0.2">
      <c r="B549" s="154"/>
      <c r="C549" s="30" t="s">
        <v>150</v>
      </c>
      <c r="D549" s="201" t="s">
        <v>16</v>
      </c>
      <c r="E549" s="31">
        <v>33</v>
      </c>
      <c r="F549" s="32">
        <v>0</v>
      </c>
    </row>
    <row r="550" spans="2:6" ht="10.199999999999999" hidden="1" customHeight="1" x14ac:dyDescent="0.2">
      <c r="B550" s="154"/>
      <c r="C550" s="30" t="s">
        <v>150</v>
      </c>
      <c r="D550" s="201" t="s">
        <v>16</v>
      </c>
      <c r="E550" s="31">
        <v>34</v>
      </c>
      <c r="F550" s="32">
        <v>0</v>
      </c>
    </row>
    <row r="551" spans="2:6" ht="10.199999999999999" hidden="1" customHeight="1" x14ac:dyDescent="0.2">
      <c r="B551" s="154"/>
      <c r="C551" s="30" t="s">
        <v>150</v>
      </c>
      <c r="D551" s="201" t="s">
        <v>16</v>
      </c>
      <c r="E551" s="31">
        <v>35</v>
      </c>
      <c r="F551" s="32">
        <v>0</v>
      </c>
    </row>
    <row r="552" spans="2:6" ht="10.199999999999999" hidden="1" customHeight="1" x14ac:dyDescent="0.2">
      <c r="B552" s="154"/>
      <c r="C552" s="30" t="s">
        <v>150</v>
      </c>
      <c r="D552" s="201" t="s">
        <v>16</v>
      </c>
      <c r="E552" s="31">
        <v>36</v>
      </c>
      <c r="F552" s="32">
        <v>0</v>
      </c>
    </row>
    <row r="553" spans="2:6" ht="10.199999999999999" hidden="1" customHeight="1" x14ac:dyDescent="0.2">
      <c r="B553" s="154"/>
      <c r="C553" s="30" t="s">
        <v>150</v>
      </c>
      <c r="D553" s="201" t="s">
        <v>16</v>
      </c>
      <c r="E553" s="31">
        <v>37</v>
      </c>
      <c r="F553" s="32">
        <v>0</v>
      </c>
    </row>
    <row r="554" spans="2:6" ht="10.199999999999999" hidden="1" customHeight="1" x14ac:dyDescent="0.2">
      <c r="B554" s="154"/>
      <c r="C554" s="30" t="s">
        <v>150</v>
      </c>
      <c r="D554" s="201" t="s">
        <v>16</v>
      </c>
      <c r="E554" s="31">
        <v>38</v>
      </c>
      <c r="F554" s="32">
        <v>0</v>
      </c>
    </row>
    <row r="555" spans="2:6" ht="10.199999999999999" hidden="1" customHeight="1" x14ac:dyDescent="0.2">
      <c r="B555" s="154"/>
      <c r="C555" s="30" t="s">
        <v>150</v>
      </c>
      <c r="D555" s="201" t="s">
        <v>16</v>
      </c>
      <c r="E555" s="31">
        <v>39</v>
      </c>
      <c r="F555" s="32">
        <v>0</v>
      </c>
    </row>
    <row r="556" spans="2:6" ht="10.199999999999999" hidden="1" customHeight="1" x14ac:dyDescent="0.2">
      <c r="B556" s="154"/>
      <c r="C556" s="30" t="s">
        <v>150</v>
      </c>
      <c r="D556" s="201" t="s">
        <v>16</v>
      </c>
      <c r="E556" s="31">
        <v>40</v>
      </c>
      <c r="F556" s="32">
        <v>0</v>
      </c>
    </row>
    <row r="557" spans="2:6" ht="10.199999999999999" hidden="1" customHeight="1" x14ac:dyDescent="0.2">
      <c r="B557" s="154"/>
      <c r="C557" s="30" t="s">
        <v>150</v>
      </c>
      <c r="D557" s="201" t="s">
        <v>16</v>
      </c>
      <c r="E557" s="31">
        <v>41</v>
      </c>
      <c r="F557" s="32">
        <v>0</v>
      </c>
    </row>
    <row r="558" spans="2:6" ht="10.199999999999999" hidden="1" customHeight="1" x14ac:dyDescent="0.2">
      <c r="B558" s="154"/>
      <c r="C558" s="30" t="s">
        <v>150</v>
      </c>
      <c r="D558" s="201" t="s">
        <v>16</v>
      </c>
      <c r="E558" s="31">
        <v>42</v>
      </c>
      <c r="F558" s="32">
        <v>0</v>
      </c>
    </row>
    <row r="559" spans="2:6" ht="10.199999999999999" hidden="1" customHeight="1" x14ac:dyDescent="0.2">
      <c r="B559" s="154"/>
      <c r="C559" s="30" t="s">
        <v>150</v>
      </c>
      <c r="D559" s="201" t="s">
        <v>16</v>
      </c>
      <c r="E559" s="31">
        <v>43</v>
      </c>
      <c r="F559" s="32">
        <v>0</v>
      </c>
    </row>
    <row r="560" spans="2:6" ht="10.199999999999999" hidden="1" customHeight="1" x14ac:dyDescent="0.2">
      <c r="B560" s="154"/>
      <c r="C560" s="30" t="s">
        <v>150</v>
      </c>
      <c r="D560" s="201" t="s">
        <v>16</v>
      </c>
      <c r="E560" s="31">
        <v>44</v>
      </c>
      <c r="F560" s="32">
        <v>0</v>
      </c>
    </row>
    <row r="561" spans="3:6" x14ac:dyDescent="0.2">
      <c r="C561" s="63"/>
      <c r="D561" s="63"/>
      <c r="E561" s="70">
        <v>0</v>
      </c>
      <c r="F561" s="71" t="s">
        <v>154</v>
      </c>
    </row>
    <row r="562" spans="3:6" ht="27.6" customHeight="1" x14ac:dyDescent="0.2">
      <c r="C562" s="414" t="s">
        <v>227</v>
      </c>
      <c r="D562" s="415"/>
      <c r="E562" s="415"/>
      <c r="F562" s="415"/>
    </row>
    <row r="563" spans="3:6" x14ac:dyDescent="0.2">
      <c r="C563" s="63"/>
      <c r="D563" s="63"/>
      <c r="E563" s="63"/>
      <c r="F563" s="63"/>
    </row>
    <row r="564" spans="3:6" ht="43.2" customHeight="1" x14ac:dyDescent="0.2">
      <c r="C564" s="414" t="s">
        <v>680</v>
      </c>
      <c r="D564" s="415"/>
      <c r="E564" s="415"/>
      <c r="F564" s="415"/>
    </row>
    <row r="565" spans="3:6" x14ac:dyDescent="0.2">
      <c r="C565" s="63"/>
      <c r="D565" s="63"/>
      <c r="E565" s="63"/>
      <c r="F565" s="63"/>
    </row>
    <row r="566" spans="3:6" x14ac:dyDescent="0.2">
      <c r="C566" s="416" t="s">
        <v>151</v>
      </c>
      <c r="D566" s="415"/>
      <c r="E566" s="415"/>
      <c r="F566" s="415"/>
    </row>
    <row r="567" spans="3:6" x14ac:dyDescent="0.2">
      <c r="C567" s="63"/>
      <c r="D567" s="63"/>
      <c r="E567" s="63"/>
      <c r="F567" s="63"/>
    </row>
    <row r="568" spans="3:6" ht="35.4" customHeight="1" x14ac:dyDescent="0.2">
      <c r="C568" s="414" t="s">
        <v>228</v>
      </c>
      <c r="D568" s="415"/>
      <c r="E568" s="415"/>
      <c r="F568" s="415"/>
    </row>
    <row r="569" spans="3:6" x14ac:dyDescent="0.2">
      <c r="C569" s="67"/>
      <c r="D569" s="157"/>
      <c r="E569" s="67"/>
      <c r="F569" s="67"/>
    </row>
    <row r="570" spans="3:6" ht="35.4" customHeight="1" x14ac:dyDescent="0.2">
      <c r="C570" s="414" t="s">
        <v>152</v>
      </c>
      <c r="D570" s="415"/>
      <c r="E570" s="415"/>
      <c r="F570" s="415"/>
    </row>
    <row r="571" spans="3:6" x14ac:dyDescent="0.2">
      <c r="C571" s="63"/>
      <c r="D571" s="63"/>
      <c r="E571" s="63"/>
      <c r="F571" s="63"/>
    </row>
    <row r="572" spans="3:6" ht="31.2" customHeight="1" x14ac:dyDescent="0.2">
      <c r="C572" s="414" t="s">
        <v>229</v>
      </c>
      <c r="D572" s="415"/>
      <c r="E572" s="415"/>
      <c r="F572" s="415"/>
    </row>
    <row r="573" spans="3:6" x14ac:dyDescent="0.2">
      <c r="C573" s="72"/>
      <c r="D573" s="63"/>
      <c r="E573" s="63"/>
      <c r="F573" s="63"/>
    </row>
    <row r="574" spans="3:6" ht="28.95" customHeight="1" x14ac:dyDescent="0.2">
      <c r="C574" s="414" t="s">
        <v>230</v>
      </c>
      <c r="D574" s="415"/>
      <c r="E574" s="415"/>
      <c r="F574" s="415"/>
    </row>
    <row r="575" spans="3:6" x14ac:dyDescent="0.2">
      <c r="C575" s="72"/>
      <c r="D575" s="63"/>
      <c r="E575" s="63"/>
      <c r="F575" s="63"/>
    </row>
    <row r="576" spans="3:6" ht="24.6" customHeight="1" x14ac:dyDescent="0.2">
      <c r="C576" s="414" t="s">
        <v>660</v>
      </c>
      <c r="D576" s="415"/>
      <c r="E576" s="415"/>
      <c r="F576" s="415"/>
    </row>
    <row r="577" spans="3:6" x14ac:dyDescent="0.2">
      <c r="C577" s="72"/>
      <c r="D577" s="63"/>
      <c r="E577" s="63"/>
      <c r="F577" s="63"/>
    </row>
    <row r="578" spans="3:6" x14ac:dyDescent="0.2">
      <c r="C578" s="416" t="s">
        <v>153</v>
      </c>
      <c r="D578" s="415"/>
      <c r="E578" s="415"/>
      <c r="F578" s="415"/>
    </row>
    <row r="579" spans="3:6" x14ac:dyDescent="0.2">
      <c r="C579" s="73"/>
      <c r="D579" s="63"/>
      <c r="E579" s="63"/>
      <c r="F579" s="63"/>
    </row>
    <row r="580" spans="3:6" ht="10.199999999999999" customHeight="1" x14ac:dyDescent="0.2">
      <c r="C580" s="414" t="s">
        <v>681</v>
      </c>
      <c r="D580" s="415"/>
      <c r="E580" s="415"/>
      <c r="F580" s="415"/>
    </row>
    <row r="581" spans="3:6" x14ac:dyDescent="0.2">
      <c r="C581" s="63"/>
      <c r="D581" s="63"/>
      <c r="E581" s="63"/>
      <c r="F581" s="63"/>
    </row>
    <row r="582" spans="3:6" x14ac:dyDescent="0.2">
      <c r="C582" s="63"/>
      <c r="D582" s="63"/>
      <c r="E582" s="63"/>
      <c r="F582" s="63"/>
    </row>
    <row r="583" spans="3:6" x14ac:dyDescent="0.2">
      <c r="C583" s="63"/>
      <c r="D583" s="63"/>
      <c r="E583" s="63"/>
      <c r="F583" s="63"/>
    </row>
    <row r="584" spans="3:6" x14ac:dyDescent="0.2">
      <c r="C584" s="63"/>
      <c r="D584" s="63"/>
      <c r="E584" s="63"/>
      <c r="F584" s="63"/>
    </row>
    <row r="585" spans="3:6" x14ac:dyDescent="0.2">
      <c r="C585" s="63"/>
      <c r="D585" s="63"/>
      <c r="E585" s="63"/>
      <c r="F585" s="63"/>
    </row>
    <row r="586" spans="3:6" x14ac:dyDescent="0.2">
      <c r="C586" s="419" t="str">
        <f>+'DATOS COLEGIO'!C25</f>
        <v>JAIME IVÁN OSORIO PEREIRA</v>
      </c>
      <c r="D586" s="419"/>
      <c r="E586" s="416"/>
      <c r="F586" s="416"/>
    </row>
    <row r="587" spans="3:6" x14ac:dyDescent="0.2">
      <c r="C587" s="420" t="s">
        <v>155</v>
      </c>
      <c r="D587" s="420"/>
      <c r="E587" s="72"/>
      <c r="F587" s="63"/>
    </row>
    <row r="588" spans="3:6" x14ac:dyDescent="0.2">
      <c r="C588" s="63"/>
      <c r="D588" s="63"/>
      <c r="E588" s="63"/>
      <c r="F588" s="63"/>
    </row>
    <row r="589" spans="3:6" x14ac:dyDescent="0.2">
      <c r="C589" s="63"/>
      <c r="D589" s="63"/>
      <c r="E589" s="63"/>
      <c r="F589" s="63"/>
    </row>
    <row r="590" spans="3:6" x14ac:dyDescent="0.2">
      <c r="C590" s="63"/>
      <c r="D590" s="63"/>
      <c r="E590" s="63"/>
      <c r="F590" s="63"/>
    </row>
    <row r="591" spans="3:6" x14ac:dyDescent="0.2">
      <c r="C591" s="63"/>
      <c r="D591" s="63"/>
      <c r="E591" s="63"/>
      <c r="F591" s="63"/>
    </row>
    <row r="592" spans="3:6" x14ac:dyDescent="0.2">
      <c r="C592" s="63"/>
      <c r="D592" s="63"/>
      <c r="E592" s="63"/>
      <c r="F592" s="63"/>
    </row>
    <row r="593" spans="3:6" x14ac:dyDescent="0.2">
      <c r="C593" s="63"/>
      <c r="D593" s="63"/>
      <c r="E593" s="63"/>
      <c r="F593" s="63"/>
    </row>
    <row r="594" spans="3:6" x14ac:dyDescent="0.2">
      <c r="C594" s="419"/>
      <c r="D594" s="419"/>
      <c r="E594" s="416"/>
      <c r="F594" s="416"/>
    </row>
    <row r="595" spans="3:6" x14ac:dyDescent="0.2">
      <c r="C595" s="420" t="s">
        <v>157</v>
      </c>
      <c r="D595" s="420"/>
      <c r="E595" s="72"/>
      <c r="F595" s="63"/>
    </row>
    <row r="596" spans="3:6" x14ac:dyDescent="0.2">
      <c r="C596" s="63"/>
      <c r="D596" s="63"/>
      <c r="E596" s="63"/>
      <c r="F596" s="63"/>
    </row>
    <row r="597" spans="3:6" x14ac:dyDescent="0.2">
      <c r="C597" s="63"/>
      <c r="D597" s="63"/>
      <c r="E597" s="63"/>
      <c r="F597" s="63"/>
    </row>
    <row r="598" spans="3:6" x14ac:dyDescent="0.2">
      <c r="C598" s="63"/>
      <c r="D598" s="63"/>
      <c r="E598" s="63"/>
      <c r="F598" s="63"/>
    </row>
    <row r="599" spans="3:6" x14ac:dyDescent="0.2">
      <c r="C599" s="63"/>
      <c r="D599" s="63"/>
      <c r="E599" s="63"/>
      <c r="F599" s="63"/>
    </row>
    <row r="600" spans="3:6" x14ac:dyDescent="0.2">
      <c r="C600" s="63"/>
      <c r="D600" s="63"/>
      <c r="E600" s="63"/>
      <c r="F600" s="63"/>
    </row>
    <row r="601" spans="3:6" x14ac:dyDescent="0.2">
      <c r="C601" s="63"/>
      <c r="D601" s="63"/>
      <c r="E601" s="63"/>
      <c r="F601" s="63"/>
    </row>
    <row r="602" spans="3:6" x14ac:dyDescent="0.2">
      <c r="C602" s="419"/>
      <c r="D602" s="419"/>
      <c r="E602" s="416"/>
      <c r="F602" s="416"/>
    </row>
    <row r="603" spans="3:6" ht="12.75" customHeight="1" x14ac:dyDescent="0.2">
      <c r="C603" s="420" t="s">
        <v>159</v>
      </c>
      <c r="D603" s="420"/>
      <c r="E603" s="63"/>
      <c r="F603" s="63"/>
    </row>
  </sheetData>
  <mergeCells count="37">
    <mergeCell ref="C78:F78"/>
    <mergeCell ref="C562:F562"/>
    <mergeCell ref="C564:F564"/>
    <mergeCell ref="C566:F566"/>
    <mergeCell ref="C568:F568"/>
    <mergeCell ref="C76:F76"/>
    <mergeCell ref="C594:D594"/>
    <mergeCell ref="E594:F594"/>
    <mergeCell ref="C603:D603"/>
    <mergeCell ref="C595:D595"/>
    <mergeCell ref="C602:D602"/>
    <mergeCell ref="E602:F602"/>
    <mergeCell ref="C570:F570"/>
    <mergeCell ref="C580:F580"/>
    <mergeCell ref="C587:D587"/>
    <mergeCell ref="C574:F574"/>
    <mergeCell ref="C576:F576"/>
    <mergeCell ref="C578:F578"/>
    <mergeCell ref="C572:F572"/>
    <mergeCell ref="C586:D586"/>
    <mergeCell ref="E586:F586"/>
    <mergeCell ref="C28:F28"/>
    <mergeCell ref="C10:F10"/>
    <mergeCell ref="C1:F1"/>
    <mergeCell ref="C2:F2"/>
    <mergeCell ref="C4:F4"/>
    <mergeCell ref="C5:F5"/>
    <mergeCell ref="C7:F7"/>
    <mergeCell ref="C12:F12"/>
    <mergeCell ref="C14:F14"/>
    <mergeCell ref="C16:F16"/>
    <mergeCell ref="C18:F18"/>
    <mergeCell ref="C20:F20"/>
    <mergeCell ref="C22:F22"/>
    <mergeCell ref="C24:F24"/>
    <mergeCell ref="C26:F26"/>
    <mergeCell ref="C3:F3"/>
  </mergeCells>
  <dataValidations count="1">
    <dataValidation type="custom" allowBlank="1" showInputMessage="1" showErrorMessage="1" sqref="A1:A1048576">
      <formula1>"."</formula1>
    </dataValidation>
  </dataValidations>
  <printOptions horizontalCentered="1" verticalCentered="1"/>
  <pageMargins left="0.34" right="0.196850393700787" top="0.78740157480314998" bottom="1.19" header="0" footer="0"/>
  <pageSetup paperSize="5" scale="90" orientation="portrait" r:id="rId1"/>
  <headerFooter>
    <oddFooter>&amp;CPágina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6:W104"/>
  <sheetViews>
    <sheetView tabSelected="1" topLeftCell="J88" workbookViewId="0">
      <selection activeCell="O89" sqref="O89"/>
    </sheetView>
  </sheetViews>
  <sheetFormatPr baseColWidth="10" defaultRowHeight="10.199999999999999" x14ac:dyDescent="0.2"/>
  <cols>
    <col min="1" max="1" width="16.6640625" style="207" customWidth="1"/>
    <col min="2" max="2" width="37" style="207" customWidth="1"/>
    <col min="3" max="3" width="10.88671875" style="208" customWidth="1"/>
    <col min="4" max="15" width="11.109375" style="208" customWidth="1"/>
    <col min="16" max="16" width="11.44140625" style="208" customWidth="1"/>
    <col min="17" max="17" width="16.109375" style="209" hidden="1" customWidth="1"/>
    <col min="18" max="23" width="11.5546875" style="210"/>
    <col min="24" max="256" width="11.5546875" style="207"/>
    <col min="257" max="257" width="8.33203125" style="207" customWidth="1"/>
    <col min="258" max="258" width="36.33203125" style="207" customWidth="1"/>
    <col min="259" max="259" width="12" style="207" customWidth="1"/>
    <col min="260" max="260" width="11.44140625" style="207" customWidth="1"/>
    <col min="261" max="261" width="10.88671875" style="207" customWidth="1"/>
    <col min="262" max="262" width="11.5546875" style="207" customWidth="1"/>
    <col min="263" max="264" width="11" style="207" customWidth="1"/>
    <col min="265" max="265" width="11.33203125" style="207" customWidth="1"/>
    <col min="266" max="266" width="11" style="207" customWidth="1"/>
    <col min="267" max="267" width="11.44140625" style="207" customWidth="1"/>
    <col min="268" max="268" width="11" style="207" customWidth="1"/>
    <col min="269" max="269" width="11.5546875" style="207" customWidth="1"/>
    <col min="270" max="270" width="11.33203125" style="207" customWidth="1"/>
    <col min="271" max="271" width="10.44140625" style="207" customWidth="1"/>
    <col min="272" max="272" width="11" style="207" customWidth="1"/>
    <col min="273" max="273" width="0" style="207" hidden="1" customWidth="1"/>
    <col min="274" max="512" width="11.5546875" style="207"/>
    <col min="513" max="513" width="8.33203125" style="207" customWidth="1"/>
    <col min="514" max="514" width="36.33203125" style="207" customWidth="1"/>
    <col min="515" max="515" width="12" style="207" customWidth="1"/>
    <col min="516" max="516" width="11.44140625" style="207" customWidth="1"/>
    <col min="517" max="517" width="10.88671875" style="207" customWidth="1"/>
    <col min="518" max="518" width="11.5546875" style="207" customWidth="1"/>
    <col min="519" max="520" width="11" style="207" customWidth="1"/>
    <col min="521" max="521" width="11.33203125" style="207" customWidth="1"/>
    <col min="522" max="522" width="11" style="207" customWidth="1"/>
    <col min="523" max="523" width="11.44140625" style="207" customWidth="1"/>
    <col min="524" max="524" width="11" style="207" customWidth="1"/>
    <col min="525" max="525" width="11.5546875" style="207" customWidth="1"/>
    <col min="526" max="526" width="11.33203125" style="207" customWidth="1"/>
    <col min="527" max="527" width="10.44140625" style="207" customWidth="1"/>
    <col min="528" max="528" width="11" style="207" customWidth="1"/>
    <col min="529" max="529" width="0" style="207" hidden="1" customWidth="1"/>
    <col min="530" max="768" width="11.5546875" style="207"/>
    <col min="769" max="769" width="8.33203125" style="207" customWidth="1"/>
    <col min="770" max="770" width="36.33203125" style="207" customWidth="1"/>
    <col min="771" max="771" width="12" style="207" customWidth="1"/>
    <col min="772" max="772" width="11.44140625" style="207" customWidth="1"/>
    <col min="773" max="773" width="10.88671875" style="207" customWidth="1"/>
    <col min="774" max="774" width="11.5546875" style="207" customWidth="1"/>
    <col min="775" max="776" width="11" style="207" customWidth="1"/>
    <col min="777" max="777" width="11.33203125" style="207" customWidth="1"/>
    <col min="778" max="778" width="11" style="207" customWidth="1"/>
    <col min="779" max="779" width="11.44140625" style="207" customWidth="1"/>
    <col min="780" max="780" width="11" style="207" customWidth="1"/>
    <col min="781" max="781" width="11.5546875" style="207" customWidth="1"/>
    <col min="782" max="782" width="11.33203125" style="207" customWidth="1"/>
    <col min="783" max="783" width="10.44140625" style="207" customWidth="1"/>
    <col min="784" max="784" width="11" style="207" customWidth="1"/>
    <col min="785" max="785" width="0" style="207" hidden="1" customWidth="1"/>
    <col min="786" max="1024" width="11.5546875" style="207"/>
    <col min="1025" max="1025" width="8.33203125" style="207" customWidth="1"/>
    <col min="1026" max="1026" width="36.33203125" style="207" customWidth="1"/>
    <col min="1027" max="1027" width="12" style="207" customWidth="1"/>
    <col min="1028" max="1028" width="11.44140625" style="207" customWidth="1"/>
    <col min="1029" max="1029" width="10.88671875" style="207" customWidth="1"/>
    <col min="1030" max="1030" width="11.5546875" style="207" customWidth="1"/>
    <col min="1031" max="1032" width="11" style="207" customWidth="1"/>
    <col min="1033" max="1033" width="11.33203125" style="207" customWidth="1"/>
    <col min="1034" max="1034" width="11" style="207" customWidth="1"/>
    <col min="1035" max="1035" width="11.44140625" style="207" customWidth="1"/>
    <col min="1036" max="1036" width="11" style="207" customWidth="1"/>
    <col min="1037" max="1037" width="11.5546875" style="207" customWidth="1"/>
    <col min="1038" max="1038" width="11.33203125" style="207" customWidth="1"/>
    <col min="1039" max="1039" width="10.44140625" style="207" customWidth="1"/>
    <col min="1040" max="1040" width="11" style="207" customWidth="1"/>
    <col min="1041" max="1041" width="0" style="207" hidden="1" customWidth="1"/>
    <col min="1042" max="1280" width="11.5546875" style="207"/>
    <col min="1281" max="1281" width="8.33203125" style="207" customWidth="1"/>
    <col min="1282" max="1282" width="36.33203125" style="207" customWidth="1"/>
    <col min="1283" max="1283" width="12" style="207" customWidth="1"/>
    <col min="1284" max="1284" width="11.44140625" style="207" customWidth="1"/>
    <col min="1285" max="1285" width="10.88671875" style="207" customWidth="1"/>
    <col min="1286" max="1286" width="11.5546875" style="207" customWidth="1"/>
    <col min="1287" max="1288" width="11" style="207" customWidth="1"/>
    <col min="1289" max="1289" width="11.33203125" style="207" customWidth="1"/>
    <col min="1290" max="1290" width="11" style="207" customWidth="1"/>
    <col min="1291" max="1291" width="11.44140625" style="207" customWidth="1"/>
    <col min="1292" max="1292" width="11" style="207" customWidth="1"/>
    <col min="1293" max="1293" width="11.5546875" style="207" customWidth="1"/>
    <col min="1294" max="1294" width="11.33203125" style="207" customWidth="1"/>
    <col min="1295" max="1295" width="10.44140625" style="207" customWidth="1"/>
    <col min="1296" max="1296" width="11" style="207" customWidth="1"/>
    <col min="1297" max="1297" width="0" style="207" hidden="1" customWidth="1"/>
    <col min="1298" max="1536" width="11.5546875" style="207"/>
    <col min="1537" max="1537" width="8.33203125" style="207" customWidth="1"/>
    <col min="1538" max="1538" width="36.33203125" style="207" customWidth="1"/>
    <col min="1539" max="1539" width="12" style="207" customWidth="1"/>
    <col min="1540" max="1540" width="11.44140625" style="207" customWidth="1"/>
    <col min="1541" max="1541" width="10.88671875" style="207" customWidth="1"/>
    <col min="1542" max="1542" width="11.5546875" style="207" customWidth="1"/>
    <col min="1543" max="1544" width="11" style="207" customWidth="1"/>
    <col min="1545" max="1545" width="11.33203125" style="207" customWidth="1"/>
    <col min="1546" max="1546" width="11" style="207" customWidth="1"/>
    <col min="1547" max="1547" width="11.44140625" style="207" customWidth="1"/>
    <col min="1548" max="1548" width="11" style="207" customWidth="1"/>
    <col min="1549" max="1549" width="11.5546875" style="207" customWidth="1"/>
    <col min="1550" max="1550" width="11.33203125" style="207" customWidth="1"/>
    <col min="1551" max="1551" width="10.44140625" style="207" customWidth="1"/>
    <col min="1552" max="1552" width="11" style="207" customWidth="1"/>
    <col min="1553" max="1553" width="0" style="207" hidden="1" customWidth="1"/>
    <col min="1554" max="1792" width="11.5546875" style="207"/>
    <col min="1793" max="1793" width="8.33203125" style="207" customWidth="1"/>
    <col min="1794" max="1794" width="36.33203125" style="207" customWidth="1"/>
    <col min="1795" max="1795" width="12" style="207" customWidth="1"/>
    <col min="1796" max="1796" width="11.44140625" style="207" customWidth="1"/>
    <col min="1797" max="1797" width="10.88671875" style="207" customWidth="1"/>
    <col min="1798" max="1798" width="11.5546875" style="207" customWidth="1"/>
    <col min="1799" max="1800" width="11" style="207" customWidth="1"/>
    <col min="1801" max="1801" width="11.33203125" style="207" customWidth="1"/>
    <col min="1802" max="1802" width="11" style="207" customWidth="1"/>
    <col min="1803" max="1803" width="11.44140625" style="207" customWidth="1"/>
    <col min="1804" max="1804" width="11" style="207" customWidth="1"/>
    <col min="1805" max="1805" width="11.5546875" style="207" customWidth="1"/>
    <col min="1806" max="1806" width="11.33203125" style="207" customWidth="1"/>
    <col min="1807" max="1807" width="10.44140625" style="207" customWidth="1"/>
    <col min="1808" max="1808" width="11" style="207" customWidth="1"/>
    <col min="1809" max="1809" width="0" style="207" hidden="1" customWidth="1"/>
    <col min="1810" max="2048" width="11.5546875" style="207"/>
    <col min="2049" max="2049" width="8.33203125" style="207" customWidth="1"/>
    <col min="2050" max="2050" width="36.33203125" style="207" customWidth="1"/>
    <col min="2051" max="2051" width="12" style="207" customWidth="1"/>
    <col min="2052" max="2052" width="11.44140625" style="207" customWidth="1"/>
    <col min="2053" max="2053" width="10.88671875" style="207" customWidth="1"/>
    <col min="2054" max="2054" width="11.5546875" style="207" customWidth="1"/>
    <col min="2055" max="2056" width="11" style="207" customWidth="1"/>
    <col min="2057" max="2057" width="11.33203125" style="207" customWidth="1"/>
    <col min="2058" max="2058" width="11" style="207" customWidth="1"/>
    <col min="2059" max="2059" width="11.44140625" style="207" customWidth="1"/>
    <col min="2060" max="2060" width="11" style="207" customWidth="1"/>
    <col min="2061" max="2061" width="11.5546875" style="207" customWidth="1"/>
    <col min="2062" max="2062" width="11.33203125" style="207" customWidth="1"/>
    <col min="2063" max="2063" width="10.44140625" style="207" customWidth="1"/>
    <col min="2064" max="2064" width="11" style="207" customWidth="1"/>
    <col min="2065" max="2065" width="0" style="207" hidden="1" customWidth="1"/>
    <col min="2066" max="2304" width="11.5546875" style="207"/>
    <col min="2305" max="2305" width="8.33203125" style="207" customWidth="1"/>
    <col min="2306" max="2306" width="36.33203125" style="207" customWidth="1"/>
    <col min="2307" max="2307" width="12" style="207" customWidth="1"/>
    <col min="2308" max="2308" width="11.44140625" style="207" customWidth="1"/>
    <col min="2309" max="2309" width="10.88671875" style="207" customWidth="1"/>
    <col min="2310" max="2310" width="11.5546875" style="207" customWidth="1"/>
    <col min="2311" max="2312" width="11" style="207" customWidth="1"/>
    <col min="2313" max="2313" width="11.33203125" style="207" customWidth="1"/>
    <col min="2314" max="2314" width="11" style="207" customWidth="1"/>
    <col min="2315" max="2315" width="11.44140625" style="207" customWidth="1"/>
    <col min="2316" max="2316" width="11" style="207" customWidth="1"/>
    <col min="2317" max="2317" width="11.5546875" style="207" customWidth="1"/>
    <col min="2318" max="2318" width="11.33203125" style="207" customWidth="1"/>
    <col min="2319" max="2319" width="10.44140625" style="207" customWidth="1"/>
    <col min="2320" max="2320" width="11" style="207" customWidth="1"/>
    <col min="2321" max="2321" width="0" style="207" hidden="1" customWidth="1"/>
    <col min="2322" max="2560" width="11.5546875" style="207"/>
    <col min="2561" max="2561" width="8.33203125" style="207" customWidth="1"/>
    <col min="2562" max="2562" width="36.33203125" style="207" customWidth="1"/>
    <col min="2563" max="2563" width="12" style="207" customWidth="1"/>
    <col min="2564" max="2564" width="11.44140625" style="207" customWidth="1"/>
    <col min="2565" max="2565" width="10.88671875" style="207" customWidth="1"/>
    <col min="2566" max="2566" width="11.5546875" style="207" customWidth="1"/>
    <col min="2567" max="2568" width="11" style="207" customWidth="1"/>
    <col min="2569" max="2569" width="11.33203125" style="207" customWidth="1"/>
    <col min="2570" max="2570" width="11" style="207" customWidth="1"/>
    <col min="2571" max="2571" width="11.44140625" style="207" customWidth="1"/>
    <col min="2572" max="2572" width="11" style="207" customWidth="1"/>
    <col min="2573" max="2573" width="11.5546875" style="207" customWidth="1"/>
    <col min="2574" max="2574" width="11.33203125" style="207" customWidth="1"/>
    <col min="2575" max="2575" width="10.44140625" style="207" customWidth="1"/>
    <col min="2576" max="2576" width="11" style="207" customWidth="1"/>
    <col min="2577" max="2577" width="0" style="207" hidden="1" customWidth="1"/>
    <col min="2578" max="2816" width="11.5546875" style="207"/>
    <col min="2817" max="2817" width="8.33203125" style="207" customWidth="1"/>
    <col min="2818" max="2818" width="36.33203125" style="207" customWidth="1"/>
    <col min="2819" max="2819" width="12" style="207" customWidth="1"/>
    <col min="2820" max="2820" width="11.44140625" style="207" customWidth="1"/>
    <col min="2821" max="2821" width="10.88671875" style="207" customWidth="1"/>
    <col min="2822" max="2822" width="11.5546875" style="207" customWidth="1"/>
    <col min="2823" max="2824" width="11" style="207" customWidth="1"/>
    <col min="2825" max="2825" width="11.33203125" style="207" customWidth="1"/>
    <col min="2826" max="2826" width="11" style="207" customWidth="1"/>
    <col min="2827" max="2827" width="11.44140625" style="207" customWidth="1"/>
    <col min="2828" max="2828" width="11" style="207" customWidth="1"/>
    <col min="2829" max="2829" width="11.5546875" style="207" customWidth="1"/>
    <col min="2830" max="2830" width="11.33203125" style="207" customWidth="1"/>
    <col min="2831" max="2831" width="10.44140625" style="207" customWidth="1"/>
    <col min="2832" max="2832" width="11" style="207" customWidth="1"/>
    <col min="2833" max="2833" width="0" style="207" hidden="1" customWidth="1"/>
    <col min="2834" max="3072" width="11.5546875" style="207"/>
    <col min="3073" max="3073" width="8.33203125" style="207" customWidth="1"/>
    <col min="3074" max="3074" width="36.33203125" style="207" customWidth="1"/>
    <col min="3075" max="3075" width="12" style="207" customWidth="1"/>
    <col min="3076" max="3076" width="11.44140625" style="207" customWidth="1"/>
    <col min="3077" max="3077" width="10.88671875" style="207" customWidth="1"/>
    <col min="3078" max="3078" width="11.5546875" style="207" customWidth="1"/>
    <col min="3079" max="3080" width="11" style="207" customWidth="1"/>
    <col min="3081" max="3081" width="11.33203125" style="207" customWidth="1"/>
    <col min="3082" max="3082" width="11" style="207" customWidth="1"/>
    <col min="3083" max="3083" width="11.44140625" style="207" customWidth="1"/>
    <col min="3084" max="3084" width="11" style="207" customWidth="1"/>
    <col min="3085" max="3085" width="11.5546875" style="207" customWidth="1"/>
    <col min="3086" max="3086" width="11.33203125" style="207" customWidth="1"/>
    <col min="3087" max="3087" width="10.44140625" style="207" customWidth="1"/>
    <col min="3088" max="3088" width="11" style="207" customWidth="1"/>
    <col min="3089" max="3089" width="0" style="207" hidden="1" customWidth="1"/>
    <col min="3090" max="3328" width="11.5546875" style="207"/>
    <col min="3329" max="3329" width="8.33203125" style="207" customWidth="1"/>
    <col min="3330" max="3330" width="36.33203125" style="207" customWidth="1"/>
    <col min="3331" max="3331" width="12" style="207" customWidth="1"/>
    <col min="3332" max="3332" width="11.44140625" style="207" customWidth="1"/>
    <col min="3333" max="3333" width="10.88671875" style="207" customWidth="1"/>
    <col min="3334" max="3334" width="11.5546875" style="207" customWidth="1"/>
    <col min="3335" max="3336" width="11" style="207" customWidth="1"/>
    <col min="3337" max="3337" width="11.33203125" style="207" customWidth="1"/>
    <col min="3338" max="3338" width="11" style="207" customWidth="1"/>
    <col min="3339" max="3339" width="11.44140625" style="207" customWidth="1"/>
    <col min="3340" max="3340" width="11" style="207" customWidth="1"/>
    <col min="3341" max="3341" width="11.5546875" style="207" customWidth="1"/>
    <col min="3342" max="3342" width="11.33203125" style="207" customWidth="1"/>
    <col min="3343" max="3343" width="10.44140625" style="207" customWidth="1"/>
    <col min="3344" max="3344" width="11" style="207" customWidth="1"/>
    <col min="3345" max="3345" width="0" style="207" hidden="1" customWidth="1"/>
    <col min="3346" max="3584" width="11.5546875" style="207"/>
    <col min="3585" max="3585" width="8.33203125" style="207" customWidth="1"/>
    <col min="3586" max="3586" width="36.33203125" style="207" customWidth="1"/>
    <col min="3587" max="3587" width="12" style="207" customWidth="1"/>
    <col min="3588" max="3588" width="11.44140625" style="207" customWidth="1"/>
    <col min="3589" max="3589" width="10.88671875" style="207" customWidth="1"/>
    <col min="3590" max="3590" width="11.5546875" style="207" customWidth="1"/>
    <col min="3591" max="3592" width="11" style="207" customWidth="1"/>
    <col min="3593" max="3593" width="11.33203125" style="207" customWidth="1"/>
    <col min="3594" max="3594" width="11" style="207" customWidth="1"/>
    <col min="3595" max="3595" width="11.44140625" style="207" customWidth="1"/>
    <col min="3596" max="3596" width="11" style="207" customWidth="1"/>
    <col min="3597" max="3597" width="11.5546875" style="207" customWidth="1"/>
    <col min="3598" max="3598" width="11.33203125" style="207" customWidth="1"/>
    <col min="3599" max="3599" width="10.44140625" style="207" customWidth="1"/>
    <col min="3600" max="3600" width="11" style="207" customWidth="1"/>
    <col min="3601" max="3601" width="0" style="207" hidden="1" customWidth="1"/>
    <col min="3602" max="3840" width="11.5546875" style="207"/>
    <col min="3841" max="3841" width="8.33203125" style="207" customWidth="1"/>
    <col min="3842" max="3842" width="36.33203125" style="207" customWidth="1"/>
    <col min="3843" max="3843" width="12" style="207" customWidth="1"/>
    <col min="3844" max="3844" width="11.44140625" style="207" customWidth="1"/>
    <col min="3845" max="3845" width="10.88671875" style="207" customWidth="1"/>
    <col min="3846" max="3846" width="11.5546875" style="207" customWidth="1"/>
    <col min="3847" max="3848" width="11" style="207" customWidth="1"/>
    <col min="3849" max="3849" width="11.33203125" style="207" customWidth="1"/>
    <col min="3850" max="3850" width="11" style="207" customWidth="1"/>
    <col min="3851" max="3851" width="11.44140625" style="207" customWidth="1"/>
    <col min="3852" max="3852" width="11" style="207" customWidth="1"/>
    <col min="3853" max="3853" width="11.5546875" style="207" customWidth="1"/>
    <col min="3854" max="3854" width="11.33203125" style="207" customWidth="1"/>
    <col min="3855" max="3855" width="10.44140625" style="207" customWidth="1"/>
    <col min="3856" max="3856" width="11" style="207" customWidth="1"/>
    <col min="3857" max="3857" width="0" style="207" hidden="1" customWidth="1"/>
    <col min="3858" max="4096" width="11.5546875" style="207"/>
    <col min="4097" max="4097" width="8.33203125" style="207" customWidth="1"/>
    <col min="4098" max="4098" width="36.33203125" style="207" customWidth="1"/>
    <col min="4099" max="4099" width="12" style="207" customWidth="1"/>
    <col min="4100" max="4100" width="11.44140625" style="207" customWidth="1"/>
    <col min="4101" max="4101" width="10.88671875" style="207" customWidth="1"/>
    <col min="4102" max="4102" width="11.5546875" style="207" customWidth="1"/>
    <col min="4103" max="4104" width="11" style="207" customWidth="1"/>
    <col min="4105" max="4105" width="11.33203125" style="207" customWidth="1"/>
    <col min="4106" max="4106" width="11" style="207" customWidth="1"/>
    <col min="4107" max="4107" width="11.44140625" style="207" customWidth="1"/>
    <col min="4108" max="4108" width="11" style="207" customWidth="1"/>
    <col min="4109" max="4109" width="11.5546875" style="207" customWidth="1"/>
    <col min="4110" max="4110" width="11.33203125" style="207" customWidth="1"/>
    <col min="4111" max="4111" width="10.44140625" style="207" customWidth="1"/>
    <col min="4112" max="4112" width="11" style="207" customWidth="1"/>
    <col min="4113" max="4113" width="0" style="207" hidden="1" customWidth="1"/>
    <col min="4114" max="4352" width="11.5546875" style="207"/>
    <col min="4353" max="4353" width="8.33203125" style="207" customWidth="1"/>
    <col min="4354" max="4354" width="36.33203125" style="207" customWidth="1"/>
    <col min="4355" max="4355" width="12" style="207" customWidth="1"/>
    <col min="4356" max="4356" width="11.44140625" style="207" customWidth="1"/>
    <col min="4357" max="4357" width="10.88671875" style="207" customWidth="1"/>
    <col min="4358" max="4358" width="11.5546875" style="207" customWidth="1"/>
    <col min="4359" max="4360" width="11" style="207" customWidth="1"/>
    <col min="4361" max="4361" width="11.33203125" style="207" customWidth="1"/>
    <col min="4362" max="4362" width="11" style="207" customWidth="1"/>
    <col min="4363" max="4363" width="11.44140625" style="207" customWidth="1"/>
    <col min="4364" max="4364" width="11" style="207" customWidth="1"/>
    <col min="4365" max="4365" width="11.5546875" style="207" customWidth="1"/>
    <col min="4366" max="4366" width="11.33203125" style="207" customWidth="1"/>
    <col min="4367" max="4367" width="10.44140625" style="207" customWidth="1"/>
    <col min="4368" max="4368" width="11" style="207" customWidth="1"/>
    <col min="4369" max="4369" width="0" style="207" hidden="1" customWidth="1"/>
    <col min="4370" max="4608" width="11.5546875" style="207"/>
    <col min="4609" max="4609" width="8.33203125" style="207" customWidth="1"/>
    <col min="4610" max="4610" width="36.33203125" style="207" customWidth="1"/>
    <col min="4611" max="4611" width="12" style="207" customWidth="1"/>
    <col min="4612" max="4612" width="11.44140625" style="207" customWidth="1"/>
    <col min="4613" max="4613" width="10.88671875" style="207" customWidth="1"/>
    <col min="4614" max="4614" width="11.5546875" style="207" customWidth="1"/>
    <col min="4615" max="4616" width="11" style="207" customWidth="1"/>
    <col min="4617" max="4617" width="11.33203125" style="207" customWidth="1"/>
    <col min="4618" max="4618" width="11" style="207" customWidth="1"/>
    <col min="4619" max="4619" width="11.44140625" style="207" customWidth="1"/>
    <col min="4620" max="4620" width="11" style="207" customWidth="1"/>
    <col min="4621" max="4621" width="11.5546875" style="207" customWidth="1"/>
    <col min="4622" max="4622" width="11.33203125" style="207" customWidth="1"/>
    <col min="4623" max="4623" width="10.44140625" style="207" customWidth="1"/>
    <col min="4624" max="4624" width="11" style="207" customWidth="1"/>
    <col min="4625" max="4625" width="0" style="207" hidden="1" customWidth="1"/>
    <col min="4626" max="4864" width="11.5546875" style="207"/>
    <col min="4865" max="4865" width="8.33203125" style="207" customWidth="1"/>
    <col min="4866" max="4866" width="36.33203125" style="207" customWidth="1"/>
    <col min="4867" max="4867" width="12" style="207" customWidth="1"/>
    <col min="4868" max="4868" width="11.44140625" style="207" customWidth="1"/>
    <col min="4869" max="4869" width="10.88671875" style="207" customWidth="1"/>
    <col min="4870" max="4870" width="11.5546875" style="207" customWidth="1"/>
    <col min="4871" max="4872" width="11" style="207" customWidth="1"/>
    <col min="4873" max="4873" width="11.33203125" style="207" customWidth="1"/>
    <col min="4874" max="4874" width="11" style="207" customWidth="1"/>
    <col min="4875" max="4875" width="11.44140625" style="207" customWidth="1"/>
    <col min="4876" max="4876" width="11" style="207" customWidth="1"/>
    <col min="4877" max="4877" width="11.5546875" style="207" customWidth="1"/>
    <col min="4878" max="4878" width="11.33203125" style="207" customWidth="1"/>
    <col min="4879" max="4879" width="10.44140625" style="207" customWidth="1"/>
    <col min="4880" max="4880" width="11" style="207" customWidth="1"/>
    <col min="4881" max="4881" width="0" style="207" hidden="1" customWidth="1"/>
    <col min="4882" max="5120" width="11.5546875" style="207"/>
    <col min="5121" max="5121" width="8.33203125" style="207" customWidth="1"/>
    <col min="5122" max="5122" width="36.33203125" style="207" customWidth="1"/>
    <col min="5123" max="5123" width="12" style="207" customWidth="1"/>
    <col min="5124" max="5124" width="11.44140625" style="207" customWidth="1"/>
    <col min="5125" max="5125" width="10.88671875" style="207" customWidth="1"/>
    <col min="5126" max="5126" width="11.5546875" style="207" customWidth="1"/>
    <col min="5127" max="5128" width="11" style="207" customWidth="1"/>
    <col min="5129" max="5129" width="11.33203125" style="207" customWidth="1"/>
    <col min="5130" max="5130" width="11" style="207" customWidth="1"/>
    <col min="5131" max="5131" width="11.44140625" style="207" customWidth="1"/>
    <col min="5132" max="5132" width="11" style="207" customWidth="1"/>
    <col min="5133" max="5133" width="11.5546875" style="207" customWidth="1"/>
    <col min="5134" max="5134" width="11.33203125" style="207" customWidth="1"/>
    <col min="5135" max="5135" width="10.44140625" style="207" customWidth="1"/>
    <col min="5136" max="5136" width="11" style="207" customWidth="1"/>
    <col min="5137" max="5137" width="0" style="207" hidden="1" customWidth="1"/>
    <col min="5138" max="5376" width="11.5546875" style="207"/>
    <col min="5377" max="5377" width="8.33203125" style="207" customWidth="1"/>
    <col min="5378" max="5378" width="36.33203125" style="207" customWidth="1"/>
    <col min="5379" max="5379" width="12" style="207" customWidth="1"/>
    <col min="5380" max="5380" width="11.44140625" style="207" customWidth="1"/>
    <col min="5381" max="5381" width="10.88671875" style="207" customWidth="1"/>
    <col min="5382" max="5382" width="11.5546875" style="207" customWidth="1"/>
    <col min="5383" max="5384" width="11" style="207" customWidth="1"/>
    <col min="5385" max="5385" width="11.33203125" style="207" customWidth="1"/>
    <col min="5386" max="5386" width="11" style="207" customWidth="1"/>
    <col min="5387" max="5387" width="11.44140625" style="207" customWidth="1"/>
    <col min="5388" max="5388" width="11" style="207" customWidth="1"/>
    <col min="5389" max="5389" width="11.5546875" style="207" customWidth="1"/>
    <col min="5390" max="5390" width="11.33203125" style="207" customWidth="1"/>
    <col min="5391" max="5391" width="10.44140625" style="207" customWidth="1"/>
    <col min="5392" max="5392" width="11" style="207" customWidth="1"/>
    <col min="5393" max="5393" width="0" style="207" hidden="1" customWidth="1"/>
    <col min="5394" max="5632" width="11.5546875" style="207"/>
    <col min="5633" max="5633" width="8.33203125" style="207" customWidth="1"/>
    <col min="5634" max="5634" width="36.33203125" style="207" customWidth="1"/>
    <col min="5635" max="5635" width="12" style="207" customWidth="1"/>
    <col min="5636" max="5636" width="11.44140625" style="207" customWidth="1"/>
    <col min="5637" max="5637" width="10.88671875" style="207" customWidth="1"/>
    <col min="5638" max="5638" width="11.5546875" style="207" customWidth="1"/>
    <col min="5639" max="5640" width="11" style="207" customWidth="1"/>
    <col min="5641" max="5641" width="11.33203125" style="207" customWidth="1"/>
    <col min="5642" max="5642" width="11" style="207" customWidth="1"/>
    <col min="5643" max="5643" width="11.44140625" style="207" customWidth="1"/>
    <col min="5644" max="5644" width="11" style="207" customWidth="1"/>
    <col min="5645" max="5645" width="11.5546875" style="207" customWidth="1"/>
    <col min="5646" max="5646" width="11.33203125" style="207" customWidth="1"/>
    <col min="5647" max="5647" width="10.44140625" style="207" customWidth="1"/>
    <col min="5648" max="5648" width="11" style="207" customWidth="1"/>
    <col min="5649" max="5649" width="0" style="207" hidden="1" customWidth="1"/>
    <col min="5650" max="5888" width="11.5546875" style="207"/>
    <col min="5889" max="5889" width="8.33203125" style="207" customWidth="1"/>
    <col min="5890" max="5890" width="36.33203125" style="207" customWidth="1"/>
    <col min="5891" max="5891" width="12" style="207" customWidth="1"/>
    <col min="5892" max="5892" width="11.44140625" style="207" customWidth="1"/>
    <col min="5893" max="5893" width="10.88671875" style="207" customWidth="1"/>
    <col min="5894" max="5894" width="11.5546875" style="207" customWidth="1"/>
    <col min="5895" max="5896" width="11" style="207" customWidth="1"/>
    <col min="5897" max="5897" width="11.33203125" style="207" customWidth="1"/>
    <col min="5898" max="5898" width="11" style="207" customWidth="1"/>
    <col min="5899" max="5899" width="11.44140625" style="207" customWidth="1"/>
    <col min="5900" max="5900" width="11" style="207" customWidth="1"/>
    <col min="5901" max="5901" width="11.5546875" style="207" customWidth="1"/>
    <col min="5902" max="5902" width="11.33203125" style="207" customWidth="1"/>
    <col min="5903" max="5903" width="10.44140625" style="207" customWidth="1"/>
    <col min="5904" max="5904" width="11" style="207" customWidth="1"/>
    <col min="5905" max="5905" width="0" style="207" hidden="1" customWidth="1"/>
    <col min="5906" max="6144" width="11.5546875" style="207"/>
    <col min="6145" max="6145" width="8.33203125" style="207" customWidth="1"/>
    <col min="6146" max="6146" width="36.33203125" style="207" customWidth="1"/>
    <col min="6147" max="6147" width="12" style="207" customWidth="1"/>
    <col min="6148" max="6148" width="11.44140625" style="207" customWidth="1"/>
    <col min="6149" max="6149" width="10.88671875" style="207" customWidth="1"/>
    <col min="6150" max="6150" width="11.5546875" style="207" customWidth="1"/>
    <col min="6151" max="6152" width="11" style="207" customWidth="1"/>
    <col min="6153" max="6153" width="11.33203125" style="207" customWidth="1"/>
    <col min="6154" max="6154" width="11" style="207" customWidth="1"/>
    <col min="6155" max="6155" width="11.44140625" style="207" customWidth="1"/>
    <col min="6156" max="6156" width="11" style="207" customWidth="1"/>
    <col min="6157" max="6157" width="11.5546875" style="207" customWidth="1"/>
    <col min="6158" max="6158" width="11.33203125" style="207" customWidth="1"/>
    <col min="6159" max="6159" width="10.44140625" style="207" customWidth="1"/>
    <col min="6160" max="6160" width="11" style="207" customWidth="1"/>
    <col min="6161" max="6161" width="0" style="207" hidden="1" customWidth="1"/>
    <col min="6162" max="6400" width="11.5546875" style="207"/>
    <col min="6401" max="6401" width="8.33203125" style="207" customWidth="1"/>
    <col min="6402" max="6402" width="36.33203125" style="207" customWidth="1"/>
    <col min="6403" max="6403" width="12" style="207" customWidth="1"/>
    <col min="6404" max="6404" width="11.44140625" style="207" customWidth="1"/>
    <col min="6405" max="6405" width="10.88671875" style="207" customWidth="1"/>
    <col min="6406" max="6406" width="11.5546875" style="207" customWidth="1"/>
    <col min="6407" max="6408" width="11" style="207" customWidth="1"/>
    <col min="6409" max="6409" width="11.33203125" style="207" customWidth="1"/>
    <col min="6410" max="6410" width="11" style="207" customWidth="1"/>
    <col min="6411" max="6411" width="11.44140625" style="207" customWidth="1"/>
    <col min="6412" max="6412" width="11" style="207" customWidth="1"/>
    <col min="6413" max="6413" width="11.5546875" style="207" customWidth="1"/>
    <col min="6414" max="6414" width="11.33203125" style="207" customWidth="1"/>
    <col min="6415" max="6415" width="10.44140625" style="207" customWidth="1"/>
    <col min="6416" max="6416" width="11" style="207" customWidth="1"/>
    <col min="6417" max="6417" width="0" style="207" hidden="1" customWidth="1"/>
    <col min="6418" max="6656" width="11.5546875" style="207"/>
    <col min="6657" max="6657" width="8.33203125" style="207" customWidth="1"/>
    <col min="6658" max="6658" width="36.33203125" style="207" customWidth="1"/>
    <col min="6659" max="6659" width="12" style="207" customWidth="1"/>
    <col min="6660" max="6660" width="11.44140625" style="207" customWidth="1"/>
    <col min="6661" max="6661" width="10.88671875" style="207" customWidth="1"/>
    <col min="6662" max="6662" width="11.5546875" style="207" customWidth="1"/>
    <col min="6663" max="6664" width="11" style="207" customWidth="1"/>
    <col min="6665" max="6665" width="11.33203125" style="207" customWidth="1"/>
    <col min="6666" max="6666" width="11" style="207" customWidth="1"/>
    <col min="6667" max="6667" width="11.44140625" style="207" customWidth="1"/>
    <col min="6668" max="6668" width="11" style="207" customWidth="1"/>
    <col min="6669" max="6669" width="11.5546875" style="207" customWidth="1"/>
    <col min="6670" max="6670" width="11.33203125" style="207" customWidth="1"/>
    <col min="6671" max="6671" width="10.44140625" style="207" customWidth="1"/>
    <col min="6672" max="6672" width="11" style="207" customWidth="1"/>
    <col min="6673" max="6673" width="0" style="207" hidden="1" customWidth="1"/>
    <col min="6674" max="6912" width="11.5546875" style="207"/>
    <col min="6913" max="6913" width="8.33203125" style="207" customWidth="1"/>
    <col min="6914" max="6914" width="36.33203125" style="207" customWidth="1"/>
    <col min="6915" max="6915" width="12" style="207" customWidth="1"/>
    <col min="6916" max="6916" width="11.44140625" style="207" customWidth="1"/>
    <col min="6917" max="6917" width="10.88671875" style="207" customWidth="1"/>
    <col min="6918" max="6918" width="11.5546875" style="207" customWidth="1"/>
    <col min="6919" max="6920" width="11" style="207" customWidth="1"/>
    <col min="6921" max="6921" width="11.33203125" style="207" customWidth="1"/>
    <col min="6922" max="6922" width="11" style="207" customWidth="1"/>
    <col min="6923" max="6923" width="11.44140625" style="207" customWidth="1"/>
    <col min="6924" max="6924" width="11" style="207" customWidth="1"/>
    <col min="6925" max="6925" width="11.5546875" style="207" customWidth="1"/>
    <col min="6926" max="6926" width="11.33203125" style="207" customWidth="1"/>
    <col min="6927" max="6927" width="10.44140625" style="207" customWidth="1"/>
    <col min="6928" max="6928" width="11" style="207" customWidth="1"/>
    <col min="6929" max="6929" width="0" style="207" hidden="1" customWidth="1"/>
    <col min="6930" max="7168" width="11.5546875" style="207"/>
    <col min="7169" max="7169" width="8.33203125" style="207" customWidth="1"/>
    <col min="7170" max="7170" width="36.33203125" style="207" customWidth="1"/>
    <col min="7171" max="7171" width="12" style="207" customWidth="1"/>
    <col min="7172" max="7172" width="11.44140625" style="207" customWidth="1"/>
    <col min="7173" max="7173" width="10.88671875" style="207" customWidth="1"/>
    <col min="7174" max="7174" width="11.5546875" style="207" customWidth="1"/>
    <col min="7175" max="7176" width="11" style="207" customWidth="1"/>
    <col min="7177" max="7177" width="11.33203125" style="207" customWidth="1"/>
    <col min="7178" max="7178" width="11" style="207" customWidth="1"/>
    <col min="7179" max="7179" width="11.44140625" style="207" customWidth="1"/>
    <col min="7180" max="7180" width="11" style="207" customWidth="1"/>
    <col min="7181" max="7181" width="11.5546875" style="207" customWidth="1"/>
    <col min="7182" max="7182" width="11.33203125" style="207" customWidth="1"/>
    <col min="7183" max="7183" width="10.44140625" style="207" customWidth="1"/>
    <col min="7184" max="7184" width="11" style="207" customWidth="1"/>
    <col min="7185" max="7185" width="0" style="207" hidden="1" customWidth="1"/>
    <col min="7186" max="7424" width="11.5546875" style="207"/>
    <col min="7425" max="7425" width="8.33203125" style="207" customWidth="1"/>
    <col min="7426" max="7426" width="36.33203125" style="207" customWidth="1"/>
    <col min="7427" max="7427" width="12" style="207" customWidth="1"/>
    <col min="7428" max="7428" width="11.44140625" style="207" customWidth="1"/>
    <col min="7429" max="7429" width="10.88671875" style="207" customWidth="1"/>
    <col min="7430" max="7430" width="11.5546875" style="207" customWidth="1"/>
    <col min="7431" max="7432" width="11" style="207" customWidth="1"/>
    <col min="7433" max="7433" width="11.33203125" style="207" customWidth="1"/>
    <col min="7434" max="7434" width="11" style="207" customWidth="1"/>
    <col min="7435" max="7435" width="11.44140625" style="207" customWidth="1"/>
    <col min="7436" max="7436" width="11" style="207" customWidth="1"/>
    <col min="7437" max="7437" width="11.5546875" style="207" customWidth="1"/>
    <col min="7438" max="7438" width="11.33203125" style="207" customWidth="1"/>
    <col min="7439" max="7439" width="10.44140625" style="207" customWidth="1"/>
    <col min="7440" max="7440" width="11" style="207" customWidth="1"/>
    <col min="7441" max="7441" width="0" style="207" hidden="1" customWidth="1"/>
    <col min="7442" max="7680" width="11.5546875" style="207"/>
    <col min="7681" max="7681" width="8.33203125" style="207" customWidth="1"/>
    <col min="7682" max="7682" width="36.33203125" style="207" customWidth="1"/>
    <col min="7683" max="7683" width="12" style="207" customWidth="1"/>
    <col min="7684" max="7684" width="11.44140625" style="207" customWidth="1"/>
    <col min="7685" max="7685" width="10.88671875" style="207" customWidth="1"/>
    <col min="7686" max="7686" width="11.5546875" style="207" customWidth="1"/>
    <col min="7687" max="7688" width="11" style="207" customWidth="1"/>
    <col min="7689" max="7689" width="11.33203125" style="207" customWidth="1"/>
    <col min="7690" max="7690" width="11" style="207" customWidth="1"/>
    <col min="7691" max="7691" width="11.44140625" style="207" customWidth="1"/>
    <col min="7692" max="7692" width="11" style="207" customWidth="1"/>
    <col min="7693" max="7693" width="11.5546875" style="207" customWidth="1"/>
    <col min="7694" max="7694" width="11.33203125" style="207" customWidth="1"/>
    <col min="7695" max="7695" width="10.44140625" style="207" customWidth="1"/>
    <col min="7696" max="7696" width="11" style="207" customWidth="1"/>
    <col min="7697" max="7697" width="0" style="207" hidden="1" customWidth="1"/>
    <col min="7698" max="7936" width="11.5546875" style="207"/>
    <col min="7937" max="7937" width="8.33203125" style="207" customWidth="1"/>
    <col min="7938" max="7938" width="36.33203125" style="207" customWidth="1"/>
    <col min="7939" max="7939" width="12" style="207" customWidth="1"/>
    <col min="7940" max="7940" width="11.44140625" style="207" customWidth="1"/>
    <col min="7941" max="7941" width="10.88671875" style="207" customWidth="1"/>
    <col min="7942" max="7942" width="11.5546875" style="207" customWidth="1"/>
    <col min="7943" max="7944" width="11" style="207" customWidth="1"/>
    <col min="7945" max="7945" width="11.33203125" style="207" customWidth="1"/>
    <col min="7946" max="7946" width="11" style="207" customWidth="1"/>
    <col min="7947" max="7947" width="11.44140625" style="207" customWidth="1"/>
    <col min="7948" max="7948" width="11" style="207" customWidth="1"/>
    <col min="7949" max="7949" width="11.5546875" style="207" customWidth="1"/>
    <col min="7950" max="7950" width="11.33203125" style="207" customWidth="1"/>
    <col min="7951" max="7951" width="10.44140625" style="207" customWidth="1"/>
    <col min="7952" max="7952" width="11" style="207" customWidth="1"/>
    <col min="7953" max="7953" width="0" style="207" hidden="1" customWidth="1"/>
    <col min="7954" max="8192" width="11.5546875" style="207"/>
    <col min="8193" max="8193" width="8.33203125" style="207" customWidth="1"/>
    <col min="8194" max="8194" width="36.33203125" style="207" customWidth="1"/>
    <col min="8195" max="8195" width="12" style="207" customWidth="1"/>
    <col min="8196" max="8196" width="11.44140625" style="207" customWidth="1"/>
    <col min="8197" max="8197" width="10.88671875" style="207" customWidth="1"/>
    <col min="8198" max="8198" width="11.5546875" style="207" customWidth="1"/>
    <col min="8199" max="8200" width="11" style="207" customWidth="1"/>
    <col min="8201" max="8201" width="11.33203125" style="207" customWidth="1"/>
    <col min="8202" max="8202" width="11" style="207" customWidth="1"/>
    <col min="8203" max="8203" width="11.44140625" style="207" customWidth="1"/>
    <col min="8204" max="8204" width="11" style="207" customWidth="1"/>
    <col min="8205" max="8205" width="11.5546875" style="207" customWidth="1"/>
    <col min="8206" max="8206" width="11.33203125" style="207" customWidth="1"/>
    <col min="8207" max="8207" width="10.44140625" style="207" customWidth="1"/>
    <col min="8208" max="8208" width="11" style="207" customWidth="1"/>
    <col min="8209" max="8209" width="0" style="207" hidden="1" customWidth="1"/>
    <col min="8210" max="8448" width="11.5546875" style="207"/>
    <col min="8449" max="8449" width="8.33203125" style="207" customWidth="1"/>
    <col min="8450" max="8450" width="36.33203125" style="207" customWidth="1"/>
    <col min="8451" max="8451" width="12" style="207" customWidth="1"/>
    <col min="8452" max="8452" width="11.44140625" style="207" customWidth="1"/>
    <col min="8453" max="8453" width="10.88671875" style="207" customWidth="1"/>
    <col min="8454" max="8454" width="11.5546875" style="207" customWidth="1"/>
    <col min="8455" max="8456" width="11" style="207" customWidth="1"/>
    <col min="8457" max="8457" width="11.33203125" style="207" customWidth="1"/>
    <col min="8458" max="8458" width="11" style="207" customWidth="1"/>
    <col min="8459" max="8459" width="11.44140625" style="207" customWidth="1"/>
    <col min="8460" max="8460" width="11" style="207" customWidth="1"/>
    <col min="8461" max="8461" width="11.5546875" style="207" customWidth="1"/>
    <col min="8462" max="8462" width="11.33203125" style="207" customWidth="1"/>
    <col min="8463" max="8463" width="10.44140625" style="207" customWidth="1"/>
    <col min="8464" max="8464" width="11" style="207" customWidth="1"/>
    <col min="8465" max="8465" width="0" style="207" hidden="1" customWidth="1"/>
    <col min="8466" max="8704" width="11.5546875" style="207"/>
    <col min="8705" max="8705" width="8.33203125" style="207" customWidth="1"/>
    <col min="8706" max="8706" width="36.33203125" style="207" customWidth="1"/>
    <col min="8707" max="8707" width="12" style="207" customWidth="1"/>
    <col min="8708" max="8708" width="11.44140625" style="207" customWidth="1"/>
    <col min="8709" max="8709" width="10.88671875" style="207" customWidth="1"/>
    <col min="8710" max="8710" width="11.5546875" style="207" customWidth="1"/>
    <col min="8711" max="8712" width="11" style="207" customWidth="1"/>
    <col min="8713" max="8713" width="11.33203125" style="207" customWidth="1"/>
    <col min="8714" max="8714" width="11" style="207" customWidth="1"/>
    <col min="8715" max="8715" width="11.44140625" style="207" customWidth="1"/>
    <col min="8716" max="8716" width="11" style="207" customWidth="1"/>
    <col min="8717" max="8717" width="11.5546875" style="207" customWidth="1"/>
    <col min="8718" max="8718" width="11.33203125" style="207" customWidth="1"/>
    <col min="8719" max="8719" width="10.44140625" style="207" customWidth="1"/>
    <col min="8720" max="8720" width="11" style="207" customWidth="1"/>
    <col min="8721" max="8721" width="0" style="207" hidden="1" customWidth="1"/>
    <col min="8722" max="8960" width="11.5546875" style="207"/>
    <col min="8961" max="8961" width="8.33203125" style="207" customWidth="1"/>
    <col min="8962" max="8962" width="36.33203125" style="207" customWidth="1"/>
    <col min="8963" max="8963" width="12" style="207" customWidth="1"/>
    <col min="8964" max="8964" width="11.44140625" style="207" customWidth="1"/>
    <col min="8965" max="8965" width="10.88671875" style="207" customWidth="1"/>
    <col min="8966" max="8966" width="11.5546875" style="207" customWidth="1"/>
    <col min="8967" max="8968" width="11" style="207" customWidth="1"/>
    <col min="8969" max="8969" width="11.33203125" style="207" customWidth="1"/>
    <col min="8970" max="8970" width="11" style="207" customWidth="1"/>
    <col min="8971" max="8971" width="11.44140625" style="207" customWidth="1"/>
    <col min="8972" max="8972" width="11" style="207" customWidth="1"/>
    <col min="8973" max="8973" width="11.5546875" style="207" customWidth="1"/>
    <col min="8974" max="8974" width="11.33203125" style="207" customWidth="1"/>
    <col min="8975" max="8975" width="10.44140625" style="207" customWidth="1"/>
    <col min="8976" max="8976" width="11" style="207" customWidth="1"/>
    <col min="8977" max="8977" width="0" style="207" hidden="1" customWidth="1"/>
    <col min="8978" max="9216" width="11.5546875" style="207"/>
    <col min="9217" max="9217" width="8.33203125" style="207" customWidth="1"/>
    <col min="9218" max="9218" width="36.33203125" style="207" customWidth="1"/>
    <col min="9219" max="9219" width="12" style="207" customWidth="1"/>
    <col min="9220" max="9220" width="11.44140625" style="207" customWidth="1"/>
    <col min="9221" max="9221" width="10.88671875" style="207" customWidth="1"/>
    <col min="9222" max="9222" width="11.5546875" style="207" customWidth="1"/>
    <col min="9223" max="9224" width="11" style="207" customWidth="1"/>
    <col min="9225" max="9225" width="11.33203125" style="207" customWidth="1"/>
    <col min="9226" max="9226" width="11" style="207" customWidth="1"/>
    <col min="9227" max="9227" width="11.44140625" style="207" customWidth="1"/>
    <col min="9228" max="9228" width="11" style="207" customWidth="1"/>
    <col min="9229" max="9229" width="11.5546875" style="207" customWidth="1"/>
    <col min="9230" max="9230" width="11.33203125" style="207" customWidth="1"/>
    <col min="9231" max="9231" width="10.44140625" style="207" customWidth="1"/>
    <col min="9232" max="9232" width="11" style="207" customWidth="1"/>
    <col min="9233" max="9233" width="0" style="207" hidden="1" customWidth="1"/>
    <col min="9234" max="9472" width="11.5546875" style="207"/>
    <col min="9473" max="9473" width="8.33203125" style="207" customWidth="1"/>
    <col min="9474" max="9474" width="36.33203125" style="207" customWidth="1"/>
    <col min="9475" max="9475" width="12" style="207" customWidth="1"/>
    <col min="9476" max="9476" width="11.44140625" style="207" customWidth="1"/>
    <col min="9477" max="9477" width="10.88671875" style="207" customWidth="1"/>
    <col min="9478" max="9478" width="11.5546875" style="207" customWidth="1"/>
    <col min="9479" max="9480" width="11" style="207" customWidth="1"/>
    <col min="9481" max="9481" width="11.33203125" style="207" customWidth="1"/>
    <col min="9482" max="9482" width="11" style="207" customWidth="1"/>
    <col min="9483" max="9483" width="11.44140625" style="207" customWidth="1"/>
    <col min="9484" max="9484" width="11" style="207" customWidth="1"/>
    <col min="9485" max="9485" width="11.5546875" style="207" customWidth="1"/>
    <col min="9486" max="9486" width="11.33203125" style="207" customWidth="1"/>
    <col min="9487" max="9487" width="10.44140625" style="207" customWidth="1"/>
    <col min="9488" max="9488" width="11" style="207" customWidth="1"/>
    <col min="9489" max="9489" width="0" style="207" hidden="1" customWidth="1"/>
    <col min="9490" max="9728" width="11.5546875" style="207"/>
    <col min="9729" max="9729" width="8.33203125" style="207" customWidth="1"/>
    <col min="9730" max="9730" width="36.33203125" style="207" customWidth="1"/>
    <col min="9731" max="9731" width="12" style="207" customWidth="1"/>
    <col min="9732" max="9732" width="11.44140625" style="207" customWidth="1"/>
    <col min="9733" max="9733" width="10.88671875" style="207" customWidth="1"/>
    <col min="9734" max="9734" width="11.5546875" style="207" customWidth="1"/>
    <col min="9735" max="9736" width="11" style="207" customWidth="1"/>
    <col min="9737" max="9737" width="11.33203125" style="207" customWidth="1"/>
    <col min="9738" max="9738" width="11" style="207" customWidth="1"/>
    <col min="9739" max="9739" width="11.44140625" style="207" customWidth="1"/>
    <col min="9740" max="9740" width="11" style="207" customWidth="1"/>
    <col min="9741" max="9741" width="11.5546875" style="207" customWidth="1"/>
    <col min="9742" max="9742" width="11.33203125" style="207" customWidth="1"/>
    <col min="9743" max="9743" width="10.44140625" style="207" customWidth="1"/>
    <col min="9744" max="9744" width="11" style="207" customWidth="1"/>
    <col min="9745" max="9745" width="0" style="207" hidden="1" customWidth="1"/>
    <col min="9746" max="9984" width="11.5546875" style="207"/>
    <col min="9985" max="9985" width="8.33203125" style="207" customWidth="1"/>
    <col min="9986" max="9986" width="36.33203125" style="207" customWidth="1"/>
    <col min="9987" max="9987" width="12" style="207" customWidth="1"/>
    <col min="9988" max="9988" width="11.44140625" style="207" customWidth="1"/>
    <col min="9989" max="9989" width="10.88671875" style="207" customWidth="1"/>
    <col min="9990" max="9990" width="11.5546875" style="207" customWidth="1"/>
    <col min="9991" max="9992" width="11" style="207" customWidth="1"/>
    <col min="9993" max="9993" width="11.33203125" style="207" customWidth="1"/>
    <col min="9994" max="9994" width="11" style="207" customWidth="1"/>
    <col min="9995" max="9995" width="11.44140625" style="207" customWidth="1"/>
    <col min="9996" max="9996" width="11" style="207" customWidth="1"/>
    <col min="9997" max="9997" width="11.5546875" style="207" customWidth="1"/>
    <col min="9998" max="9998" width="11.33203125" style="207" customWidth="1"/>
    <col min="9999" max="9999" width="10.44140625" style="207" customWidth="1"/>
    <col min="10000" max="10000" width="11" style="207" customWidth="1"/>
    <col min="10001" max="10001" width="0" style="207" hidden="1" customWidth="1"/>
    <col min="10002" max="10240" width="11.5546875" style="207"/>
    <col min="10241" max="10241" width="8.33203125" style="207" customWidth="1"/>
    <col min="10242" max="10242" width="36.33203125" style="207" customWidth="1"/>
    <col min="10243" max="10243" width="12" style="207" customWidth="1"/>
    <col min="10244" max="10244" width="11.44140625" style="207" customWidth="1"/>
    <col min="10245" max="10245" width="10.88671875" style="207" customWidth="1"/>
    <col min="10246" max="10246" width="11.5546875" style="207" customWidth="1"/>
    <col min="10247" max="10248" width="11" style="207" customWidth="1"/>
    <col min="10249" max="10249" width="11.33203125" style="207" customWidth="1"/>
    <col min="10250" max="10250" width="11" style="207" customWidth="1"/>
    <col min="10251" max="10251" width="11.44140625" style="207" customWidth="1"/>
    <col min="10252" max="10252" width="11" style="207" customWidth="1"/>
    <col min="10253" max="10253" width="11.5546875" style="207" customWidth="1"/>
    <col min="10254" max="10254" width="11.33203125" style="207" customWidth="1"/>
    <col min="10255" max="10255" width="10.44140625" style="207" customWidth="1"/>
    <col min="10256" max="10256" width="11" style="207" customWidth="1"/>
    <col min="10257" max="10257" width="0" style="207" hidden="1" customWidth="1"/>
    <col min="10258" max="10496" width="11.5546875" style="207"/>
    <col min="10497" max="10497" width="8.33203125" style="207" customWidth="1"/>
    <col min="10498" max="10498" width="36.33203125" style="207" customWidth="1"/>
    <col min="10499" max="10499" width="12" style="207" customWidth="1"/>
    <col min="10500" max="10500" width="11.44140625" style="207" customWidth="1"/>
    <col min="10501" max="10501" width="10.88671875" style="207" customWidth="1"/>
    <col min="10502" max="10502" width="11.5546875" style="207" customWidth="1"/>
    <col min="10503" max="10504" width="11" style="207" customWidth="1"/>
    <col min="10505" max="10505" width="11.33203125" style="207" customWidth="1"/>
    <col min="10506" max="10506" width="11" style="207" customWidth="1"/>
    <col min="10507" max="10507" width="11.44140625" style="207" customWidth="1"/>
    <col min="10508" max="10508" width="11" style="207" customWidth="1"/>
    <col min="10509" max="10509" width="11.5546875" style="207" customWidth="1"/>
    <col min="10510" max="10510" width="11.33203125" style="207" customWidth="1"/>
    <col min="10511" max="10511" width="10.44140625" style="207" customWidth="1"/>
    <col min="10512" max="10512" width="11" style="207" customWidth="1"/>
    <col min="10513" max="10513" width="0" style="207" hidden="1" customWidth="1"/>
    <col min="10514" max="10752" width="11.5546875" style="207"/>
    <col min="10753" max="10753" width="8.33203125" style="207" customWidth="1"/>
    <col min="10754" max="10754" width="36.33203125" style="207" customWidth="1"/>
    <col min="10755" max="10755" width="12" style="207" customWidth="1"/>
    <col min="10756" max="10756" width="11.44140625" style="207" customWidth="1"/>
    <col min="10757" max="10757" width="10.88671875" style="207" customWidth="1"/>
    <col min="10758" max="10758" width="11.5546875" style="207" customWidth="1"/>
    <col min="10759" max="10760" width="11" style="207" customWidth="1"/>
    <col min="10761" max="10761" width="11.33203125" style="207" customWidth="1"/>
    <col min="10762" max="10762" width="11" style="207" customWidth="1"/>
    <col min="10763" max="10763" width="11.44140625" style="207" customWidth="1"/>
    <col min="10764" max="10764" width="11" style="207" customWidth="1"/>
    <col min="10765" max="10765" width="11.5546875" style="207" customWidth="1"/>
    <col min="10766" max="10766" width="11.33203125" style="207" customWidth="1"/>
    <col min="10767" max="10767" width="10.44140625" style="207" customWidth="1"/>
    <col min="10768" max="10768" width="11" style="207" customWidth="1"/>
    <col min="10769" max="10769" width="0" style="207" hidden="1" customWidth="1"/>
    <col min="10770" max="11008" width="11.5546875" style="207"/>
    <col min="11009" max="11009" width="8.33203125" style="207" customWidth="1"/>
    <col min="11010" max="11010" width="36.33203125" style="207" customWidth="1"/>
    <col min="11011" max="11011" width="12" style="207" customWidth="1"/>
    <col min="11012" max="11012" width="11.44140625" style="207" customWidth="1"/>
    <col min="11013" max="11013" width="10.88671875" style="207" customWidth="1"/>
    <col min="11014" max="11014" width="11.5546875" style="207" customWidth="1"/>
    <col min="11015" max="11016" width="11" style="207" customWidth="1"/>
    <col min="11017" max="11017" width="11.33203125" style="207" customWidth="1"/>
    <col min="11018" max="11018" width="11" style="207" customWidth="1"/>
    <col min="11019" max="11019" width="11.44140625" style="207" customWidth="1"/>
    <col min="11020" max="11020" width="11" style="207" customWidth="1"/>
    <col min="11021" max="11021" width="11.5546875" style="207" customWidth="1"/>
    <col min="11022" max="11022" width="11.33203125" style="207" customWidth="1"/>
    <col min="11023" max="11023" width="10.44140625" style="207" customWidth="1"/>
    <col min="11024" max="11024" width="11" style="207" customWidth="1"/>
    <col min="11025" max="11025" width="0" style="207" hidden="1" customWidth="1"/>
    <col min="11026" max="11264" width="11.5546875" style="207"/>
    <col min="11265" max="11265" width="8.33203125" style="207" customWidth="1"/>
    <col min="11266" max="11266" width="36.33203125" style="207" customWidth="1"/>
    <col min="11267" max="11267" width="12" style="207" customWidth="1"/>
    <col min="11268" max="11268" width="11.44140625" style="207" customWidth="1"/>
    <col min="11269" max="11269" width="10.88671875" style="207" customWidth="1"/>
    <col min="11270" max="11270" width="11.5546875" style="207" customWidth="1"/>
    <col min="11271" max="11272" width="11" style="207" customWidth="1"/>
    <col min="11273" max="11273" width="11.33203125" style="207" customWidth="1"/>
    <col min="11274" max="11274" width="11" style="207" customWidth="1"/>
    <col min="11275" max="11275" width="11.44140625" style="207" customWidth="1"/>
    <col min="11276" max="11276" width="11" style="207" customWidth="1"/>
    <col min="11277" max="11277" width="11.5546875" style="207" customWidth="1"/>
    <col min="11278" max="11278" width="11.33203125" style="207" customWidth="1"/>
    <col min="11279" max="11279" width="10.44140625" style="207" customWidth="1"/>
    <col min="11280" max="11280" width="11" style="207" customWidth="1"/>
    <col min="11281" max="11281" width="0" style="207" hidden="1" customWidth="1"/>
    <col min="11282" max="11520" width="11.5546875" style="207"/>
    <col min="11521" max="11521" width="8.33203125" style="207" customWidth="1"/>
    <col min="11522" max="11522" width="36.33203125" style="207" customWidth="1"/>
    <col min="11523" max="11523" width="12" style="207" customWidth="1"/>
    <col min="11524" max="11524" width="11.44140625" style="207" customWidth="1"/>
    <col min="11525" max="11525" width="10.88671875" style="207" customWidth="1"/>
    <col min="11526" max="11526" width="11.5546875" style="207" customWidth="1"/>
    <col min="11527" max="11528" width="11" style="207" customWidth="1"/>
    <col min="11529" max="11529" width="11.33203125" style="207" customWidth="1"/>
    <col min="11530" max="11530" width="11" style="207" customWidth="1"/>
    <col min="11531" max="11531" width="11.44140625" style="207" customWidth="1"/>
    <col min="11532" max="11532" width="11" style="207" customWidth="1"/>
    <col min="11533" max="11533" width="11.5546875" style="207" customWidth="1"/>
    <col min="11534" max="11534" width="11.33203125" style="207" customWidth="1"/>
    <col min="11535" max="11535" width="10.44140625" style="207" customWidth="1"/>
    <col min="11536" max="11536" width="11" style="207" customWidth="1"/>
    <col min="11537" max="11537" width="0" style="207" hidden="1" customWidth="1"/>
    <col min="11538" max="11776" width="11.5546875" style="207"/>
    <col min="11777" max="11777" width="8.33203125" style="207" customWidth="1"/>
    <col min="11778" max="11778" width="36.33203125" style="207" customWidth="1"/>
    <col min="11779" max="11779" width="12" style="207" customWidth="1"/>
    <col min="11780" max="11780" width="11.44140625" style="207" customWidth="1"/>
    <col min="11781" max="11781" width="10.88671875" style="207" customWidth="1"/>
    <col min="11782" max="11782" width="11.5546875" style="207" customWidth="1"/>
    <col min="11783" max="11784" width="11" style="207" customWidth="1"/>
    <col min="11785" max="11785" width="11.33203125" style="207" customWidth="1"/>
    <col min="11786" max="11786" width="11" style="207" customWidth="1"/>
    <col min="11787" max="11787" width="11.44140625" style="207" customWidth="1"/>
    <col min="11788" max="11788" width="11" style="207" customWidth="1"/>
    <col min="11789" max="11789" width="11.5546875" style="207" customWidth="1"/>
    <col min="11790" max="11790" width="11.33203125" style="207" customWidth="1"/>
    <col min="11791" max="11791" width="10.44140625" style="207" customWidth="1"/>
    <col min="11792" max="11792" width="11" style="207" customWidth="1"/>
    <col min="11793" max="11793" width="0" style="207" hidden="1" customWidth="1"/>
    <col min="11794" max="12032" width="11.5546875" style="207"/>
    <col min="12033" max="12033" width="8.33203125" style="207" customWidth="1"/>
    <col min="12034" max="12034" width="36.33203125" style="207" customWidth="1"/>
    <col min="12035" max="12035" width="12" style="207" customWidth="1"/>
    <col min="12036" max="12036" width="11.44140625" style="207" customWidth="1"/>
    <col min="12037" max="12037" width="10.88671875" style="207" customWidth="1"/>
    <col min="12038" max="12038" width="11.5546875" style="207" customWidth="1"/>
    <col min="12039" max="12040" width="11" style="207" customWidth="1"/>
    <col min="12041" max="12041" width="11.33203125" style="207" customWidth="1"/>
    <col min="12042" max="12042" width="11" style="207" customWidth="1"/>
    <col min="12043" max="12043" width="11.44140625" style="207" customWidth="1"/>
    <col min="12044" max="12044" width="11" style="207" customWidth="1"/>
    <col min="12045" max="12045" width="11.5546875" style="207" customWidth="1"/>
    <col min="12046" max="12046" width="11.33203125" style="207" customWidth="1"/>
    <col min="12047" max="12047" width="10.44140625" style="207" customWidth="1"/>
    <col min="12048" max="12048" width="11" style="207" customWidth="1"/>
    <col min="12049" max="12049" width="0" style="207" hidden="1" customWidth="1"/>
    <col min="12050" max="12288" width="11.5546875" style="207"/>
    <col min="12289" max="12289" width="8.33203125" style="207" customWidth="1"/>
    <col min="12290" max="12290" width="36.33203125" style="207" customWidth="1"/>
    <col min="12291" max="12291" width="12" style="207" customWidth="1"/>
    <col min="12292" max="12292" width="11.44140625" style="207" customWidth="1"/>
    <col min="12293" max="12293" width="10.88671875" style="207" customWidth="1"/>
    <col min="12294" max="12294" width="11.5546875" style="207" customWidth="1"/>
    <col min="12295" max="12296" width="11" style="207" customWidth="1"/>
    <col min="12297" max="12297" width="11.33203125" style="207" customWidth="1"/>
    <col min="12298" max="12298" width="11" style="207" customWidth="1"/>
    <col min="12299" max="12299" width="11.44140625" style="207" customWidth="1"/>
    <col min="12300" max="12300" width="11" style="207" customWidth="1"/>
    <col min="12301" max="12301" width="11.5546875" style="207" customWidth="1"/>
    <col min="12302" max="12302" width="11.33203125" style="207" customWidth="1"/>
    <col min="12303" max="12303" width="10.44140625" style="207" customWidth="1"/>
    <col min="12304" max="12304" width="11" style="207" customWidth="1"/>
    <col min="12305" max="12305" width="0" style="207" hidden="1" customWidth="1"/>
    <col min="12306" max="12544" width="11.5546875" style="207"/>
    <col min="12545" max="12545" width="8.33203125" style="207" customWidth="1"/>
    <col min="12546" max="12546" width="36.33203125" style="207" customWidth="1"/>
    <col min="12547" max="12547" width="12" style="207" customWidth="1"/>
    <col min="12548" max="12548" width="11.44140625" style="207" customWidth="1"/>
    <col min="12549" max="12549" width="10.88671875" style="207" customWidth="1"/>
    <col min="12550" max="12550" width="11.5546875" style="207" customWidth="1"/>
    <col min="12551" max="12552" width="11" style="207" customWidth="1"/>
    <col min="12553" max="12553" width="11.33203125" style="207" customWidth="1"/>
    <col min="12554" max="12554" width="11" style="207" customWidth="1"/>
    <col min="12555" max="12555" width="11.44140625" style="207" customWidth="1"/>
    <col min="12556" max="12556" width="11" style="207" customWidth="1"/>
    <col min="12557" max="12557" width="11.5546875" style="207" customWidth="1"/>
    <col min="12558" max="12558" width="11.33203125" style="207" customWidth="1"/>
    <col min="12559" max="12559" width="10.44140625" style="207" customWidth="1"/>
    <col min="12560" max="12560" width="11" style="207" customWidth="1"/>
    <col min="12561" max="12561" width="0" style="207" hidden="1" customWidth="1"/>
    <col min="12562" max="12800" width="11.5546875" style="207"/>
    <col min="12801" max="12801" width="8.33203125" style="207" customWidth="1"/>
    <col min="12802" max="12802" width="36.33203125" style="207" customWidth="1"/>
    <col min="12803" max="12803" width="12" style="207" customWidth="1"/>
    <col min="12804" max="12804" width="11.44140625" style="207" customWidth="1"/>
    <col min="12805" max="12805" width="10.88671875" style="207" customWidth="1"/>
    <col min="12806" max="12806" width="11.5546875" style="207" customWidth="1"/>
    <col min="12807" max="12808" width="11" style="207" customWidth="1"/>
    <col min="12809" max="12809" width="11.33203125" style="207" customWidth="1"/>
    <col min="12810" max="12810" width="11" style="207" customWidth="1"/>
    <col min="12811" max="12811" width="11.44140625" style="207" customWidth="1"/>
    <col min="12812" max="12812" width="11" style="207" customWidth="1"/>
    <col min="12813" max="12813" width="11.5546875" style="207" customWidth="1"/>
    <col min="12814" max="12814" width="11.33203125" style="207" customWidth="1"/>
    <col min="12815" max="12815" width="10.44140625" style="207" customWidth="1"/>
    <col min="12816" max="12816" width="11" style="207" customWidth="1"/>
    <col min="12817" max="12817" width="0" style="207" hidden="1" customWidth="1"/>
    <col min="12818" max="13056" width="11.5546875" style="207"/>
    <col min="13057" max="13057" width="8.33203125" style="207" customWidth="1"/>
    <col min="13058" max="13058" width="36.33203125" style="207" customWidth="1"/>
    <col min="13059" max="13059" width="12" style="207" customWidth="1"/>
    <col min="13060" max="13060" width="11.44140625" style="207" customWidth="1"/>
    <col min="13061" max="13061" width="10.88671875" style="207" customWidth="1"/>
    <col min="13062" max="13062" width="11.5546875" style="207" customWidth="1"/>
    <col min="13063" max="13064" width="11" style="207" customWidth="1"/>
    <col min="13065" max="13065" width="11.33203125" style="207" customWidth="1"/>
    <col min="13066" max="13066" width="11" style="207" customWidth="1"/>
    <col min="13067" max="13067" width="11.44140625" style="207" customWidth="1"/>
    <col min="13068" max="13068" width="11" style="207" customWidth="1"/>
    <col min="13069" max="13069" width="11.5546875" style="207" customWidth="1"/>
    <col min="13070" max="13070" width="11.33203125" style="207" customWidth="1"/>
    <col min="13071" max="13071" width="10.44140625" style="207" customWidth="1"/>
    <col min="13072" max="13072" width="11" style="207" customWidth="1"/>
    <col min="13073" max="13073" width="0" style="207" hidden="1" customWidth="1"/>
    <col min="13074" max="13312" width="11.5546875" style="207"/>
    <col min="13313" max="13313" width="8.33203125" style="207" customWidth="1"/>
    <col min="13314" max="13314" width="36.33203125" style="207" customWidth="1"/>
    <col min="13315" max="13315" width="12" style="207" customWidth="1"/>
    <col min="13316" max="13316" width="11.44140625" style="207" customWidth="1"/>
    <col min="13317" max="13317" width="10.88671875" style="207" customWidth="1"/>
    <col min="13318" max="13318" width="11.5546875" style="207" customWidth="1"/>
    <col min="13319" max="13320" width="11" style="207" customWidth="1"/>
    <col min="13321" max="13321" width="11.33203125" style="207" customWidth="1"/>
    <col min="13322" max="13322" width="11" style="207" customWidth="1"/>
    <col min="13323" max="13323" width="11.44140625" style="207" customWidth="1"/>
    <col min="13324" max="13324" width="11" style="207" customWidth="1"/>
    <col min="13325" max="13325" width="11.5546875" style="207" customWidth="1"/>
    <col min="13326" max="13326" width="11.33203125" style="207" customWidth="1"/>
    <col min="13327" max="13327" width="10.44140625" style="207" customWidth="1"/>
    <col min="13328" max="13328" width="11" style="207" customWidth="1"/>
    <col min="13329" max="13329" width="0" style="207" hidden="1" customWidth="1"/>
    <col min="13330" max="13568" width="11.5546875" style="207"/>
    <col min="13569" max="13569" width="8.33203125" style="207" customWidth="1"/>
    <col min="13570" max="13570" width="36.33203125" style="207" customWidth="1"/>
    <col min="13571" max="13571" width="12" style="207" customWidth="1"/>
    <col min="13572" max="13572" width="11.44140625" style="207" customWidth="1"/>
    <col min="13573" max="13573" width="10.88671875" style="207" customWidth="1"/>
    <col min="13574" max="13574" width="11.5546875" style="207" customWidth="1"/>
    <col min="13575" max="13576" width="11" style="207" customWidth="1"/>
    <col min="13577" max="13577" width="11.33203125" style="207" customWidth="1"/>
    <col min="13578" max="13578" width="11" style="207" customWidth="1"/>
    <col min="13579" max="13579" width="11.44140625" style="207" customWidth="1"/>
    <col min="13580" max="13580" width="11" style="207" customWidth="1"/>
    <col min="13581" max="13581" width="11.5546875" style="207" customWidth="1"/>
    <col min="13582" max="13582" width="11.33203125" style="207" customWidth="1"/>
    <col min="13583" max="13583" width="10.44140625" style="207" customWidth="1"/>
    <col min="13584" max="13584" width="11" style="207" customWidth="1"/>
    <col min="13585" max="13585" width="0" style="207" hidden="1" customWidth="1"/>
    <col min="13586" max="13824" width="11.5546875" style="207"/>
    <col min="13825" max="13825" width="8.33203125" style="207" customWidth="1"/>
    <col min="13826" max="13826" width="36.33203125" style="207" customWidth="1"/>
    <col min="13827" max="13827" width="12" style="207" customWidth="1"/>
    <col min="13828" max="13828" width="11.44140625" style="207" customWidth="1"/>
    <col min="13829" max="13829" width="10.88671875" style="207" customWidth="1"/>
    <col min="13830" max="13830" width="11.5546875" style="207" customWidth="1"/>
    <col min="13831" max="13832" width="11" style="207" customWidth="1"/>
    <col min="13833" max="13833" width="11.33203125" style="207" customWidth="1"/>
    <col min="13834" max="13834" width="11" style="207" customWidth="1"/>
    <col min="13835" max="13835" width="11.44140625" style="207" customWidth="1"/>
    <col min="13836" max="13836" width="11" style="207" customWidth="1"/>
    <col min="13837" max="13837" width="11.5546875" style="207" customWidth="1"/>
    <col min="13838" max="13838" width="11.33203125" style="207" customWidth="1"/>
    <col min="13839" max="13839" width="10.44140625" style="207" customWidth="1"/>
    <col min="13840" max="13840" width="11" style="207" customWidth="1"/>
    <col min="13841" max="13841" width="0" style="207" hidden="1" customWidth="1"/>
    <col min="13842" max="14080" width="11.5546875" style="207"/>
    <col min="14081" max="14081" width="8.33203125" style="207" customWidth="1"/>
    <col min="14082" max="14082" width="36.33203125" style="207" customWidth="1"/>
    <col min="14083" max="14083" width="12" style="207" customWidth="1"/>
    <col min="14084" max="14084" width="11.44140625" style="207" customWidth="1"/>
    <col min="14085" max="14085" width="10.88671875" style="207" customWidth="1"/>
    <col min="14086" max="14086" width="11.5546875" style="207" customWidth="1"/>
    <col min="14087" max="14088" width="11" style="207" customWidth="1"/>
    <col min="14089" max="14089" width="11.33203125" style="207" customWidth="1"/>
    <col min="14090" max="14090" width="11" style="207" customWidth="1"/>
    <col min="14091" max="14091" width="11.44140625" style="207" customWidth="1"/>
    <col min="14092" max="14092" width="11" style="207" customWidth="1"/>
    <col min="14093" max="14093" width="11.5546875" style="207" customWidth="1"/>
    <col min="14094" max="14094" width="11.33203125" style="207" customWidth="1"/>
    <col min="14095" max="14095" width="10.44140625" style="207" customWidth="1"/>
    <col min="14096" max="14096" width="11" style="207" customWidth="1"/>
    <col min="14097" max="14097" width="0" style="207" hidden="1" customWidth="1"/>
    <col min="14098" max="14336" width="11.5546875" style="207"/>
    <col min="14337" max="14337" width="8.33203125" style="207" customWidth="1"/>
    <col min="14338" max="14338" width="36.33203125" style="207" customWidth="1"/>
    <col min="14339" max="14339" width="12" style="207" customWidth="1"/>
    <col min="14340" max="14340" width="11.44140625" style="207" customWidth="1"/>
    <col min="14341" max="14341" width="10.88671875" style="207" customWidth="1"/>
    <col min="14342" max="14342" width="11.5546875" style="207" customWidth="1"/>
    <col min="14343" max="14344" width="11" style="207" customWidth="1"/>
    <col min="14345" max="14345" width="11.33203125" style="207" customWidth="1"/>
    <col min="14346" max="14346" width="11" style="207" customWidth="1"/>
    <col min="14347" max="14347" width="11.44140625" style="207" customWidth="1"/>
    <col min="14348" max="14348" width="11" style="207" customWidth="1"/>
    <col min="14349" max="14349" width="11.5546875" style="207" customWidth="1"/>
    <col min="14350" max="14350" width="11.33203125" style="207" customWidth="1"/>
    <col min="14351" max="14351" width="10.44140625" style="207" customWidth="1"/>
    <col min="14352" max="14352" width="11" style="207" customWidth="1"/>
    <col min="14353" max="14353" width="0" style="207" hidden="1" customWidth="1"/>
    <col min="14354" max="14592" width="11.5546875" style="207"/>
    <col min="14593" max="14593" width="8.33203125" style="207" customWidth="1"/>
    <col min="14594" max="14594" width="36.33203125" style="207" customWidth="1"/>
    <col min="14595" max="14595" width="12" style="207" customWidth="1"/>
    <col min="14596" max="14596" width="11.44140625" style="207" customWidth="1"/>
    <col min="14597" max="14597" width="10.88671875" style="207" customWidth="1"/>
    <col min="14598" max="14598" width="11.5546875" style="207" customWidth="1"/>
    <col min="14599" max="14600" width="11" style="207" customWidth="1"/>
    <col min="14601" max="14601" width="11.33203125" style="207" customWidth="1"/>
    <col min="14602" max="14602" width="11" style="207" customWidth="1"/>
    <col min="14603" max="14603" width="11.44140625" style="207" customWidth="1"/>
    <col min="14604" max="14604" width="11" style="207" customWidth="1"/>
    <col min="14605" max="14605" width="11.5546875" style="207" customWidth="1"/>
    <col min="14606" max="14606" width="11.33203125" style="207" customWidth="1"/>
    <col min="14607" max="14607" width="10.44140625" style="207" customWidth="1"/>
    <col min="14608" max="14608" width="11" style="207" customWidth="1"/>
    <col min="14609" max="14609" width="0" style="207" hidden="1" customWidth="1"/>
    <col min="14610" max="14848" width="11.5546875" style="207"/>
    <col min="14849" max="14849" width="8.33203125" style="207" customWidth="1"/>
    <col min="14850" max="14850" width="36.33203125" style="207" customWidth="1"/>
    <col min="14851" max="14851" width="12" style="207" customWidth="1"/>
    <col min="14852" max="14852" width="11.44140625" style="207" customWidth="1"/>
    <col min="14853" max="14853" width="10.88671875" style="207" customWidth="1"/>
    <col min="14854" max="14854" width="11.5546875" style="207" customWidth="1"/>
    <col min="14855" max="14856" width="11" style="207" customWidth="1"/>
    <col min="14857" max="14857" width="11.33203125" style="207" customWidth="1"/>
    <col min="14858" max="14858" width="11" style="207" customWidth="1"/>
    <col min="14859" max="14859" width="11.44140625" style="207" customWidth="1"/>
    <col min="14860" max="14860" width="11" style="207" customWidth="1"/>
    <col min="14861" max="14861" width="11.5546875" style="207" customWidth="1"/>
    <col min="14862" max="14862" width="11.33203125" style="207" customWidth="1"/>
    <col min="14863" max="14863" width="10.44140625" style="207" customWidth="1"/>
    <col min="14864" max="14864" width="11" style="207" customWidth="1"/>
    <col min="14865" max="14865" width="0" style="207" hidden="1" customWidth="1"/>
    <col min="14866" max="15104" width="11.5546875" style="207"/>
    <col min="15105" max="15105" width="8.33203125" style="207" customWidth="1"/>
    <col min="15106" max="15106" width="36.33203125" style="207" customWidth="1"/>
    <col min="15107" max="15107" width="12" style="207" customWidth="1"/>
    <col min="15108" max="15108" width="11.44140625" style="207" customWidth="1"/>
    <col min="15109" max="15109" width="10.88671875" style="207" customWidth="1"/>
    <col min="15110" max="15110" width="11.5546875" style="207" customWidth="1"/>
    <col min="15111" max="15112" width="11" style="207" customWidth="1"/>
    <col min="15113" max="15113" width="11.33203125" style="207" customWidth="1"/>
    <col min="15114" max="15114" width="11" style="207" customWidth="1"/>
    <col min="15115" max="15115" width="11.44140625" style="207" customWidth="1"/>
    <col min="15116" max="15116" width="11" style="207" customWidth="1"/>
    <col min="15117" max="15117" width="11.5546875" style="207" customWidth="1"/>
    <col min="15118" max="15118" width="11.33203125" style="207" customWidth="1"/>
    <col min="15119" max="15119" width="10.44140625" style="207" customWidth="1"/>
    <col min="15120" max="15120" width="11" style="207" customWidth="1"/>
    <col min="15121" max="15121" width="0" style="207" hidden="1" customWidth="1"/>
    <col min="15122" max="15360" width="11.5546875" style="207"/>
    <col min="15361" max="15361" width="8.33203125" style="207" customWidth="1"/>
    <col min="15362" max="15362" width="36.33203125" style="207" customWidth="1"/>
    <col min="15363" max="15363" width="12" style="207" customWidth="1"/>
    <col min="15364" max="15364" width="11.44140625" style="207" customWidth="1"/>
    <col min="15365" max="15365" width="10.88671875" style="207" customWidth="1"/>
    <col min="15366" max="15366" width="11.5546875" style="207" customWidth="1"/>
    <col min="15367" max="15368" width="11" style="207" customWidth="1"/>
    <col min="15369" max="15369" width="11.33203125" style="207" customWidth="1"/>
    <col min="15370" max="15370" width="11" style="207" customWidth="1"/>
    <col min="15371" max="15371" width="11.44140625" style="207" customWidth="1"/>
    <col min="15372" max="15372" width="11" style="207" customWidth="1"/>
    <col min="15373" max="15373" width="11.5546875" style="207" customWidth="1"/>
    <col min="15374" max="15374" width="11.33203125" style="207" customWidth="1"/>
    <col min="15375" max="15375" width="10.44140625" style="207" customWidth="1"/>
    <col min="15376" max="15376" width="11" style="207" customWidth="1"/>
    <col min="15377" max="15377" width="0" style="207" hidden="1" customWidth="1"/>
    <col min="15378" max="15616" width="11.5546875" style="207"/>
    <col min="15617" max="15617" width="8.33203125" style="207" customWidth="1"/>
    <col min="15618" max="15618" width="36.33203125" style="207" customWidth="1"/>
    <col min="15619" max="15619" width="12" style="207" customWidth="1"/>
    <col min="15620" max="15620" width="11.44140625" style="207" customWidth="1"/>
    <col min="15621" max="15621" width="10.88671875" style="207" customWidth="1"/>
    <col min="15622" max="15622" width="11.5546875" style="207" customWidth="1"/>
    <col min="15623" max="15624" width="11" style="207" customWidth="1"/>
    <col min="15625" max="15625" width="11.33203125" style="207" customWidth="1"/>
    <col min="15626" max="15626" width="11" style="207" customWidth="1"/>
    <col min="15627" max="15627" width="11.44140625" style="207" customWidth="1"/>
    <col min="15628" max="15628" width="11" style="207" customWidth="1"/>
    <col min="15629" max="15629" width="11.5546875" style="207" customWidth="1"/>
    <col min="15630" max="15630" width="11.33203125" style="207" customWidth="1"/>
    <col min="15631" max="15631" width="10.44140625" style="207" customWidth="1"/>
    <col min="15632" max="15632" width="11" style="207" customWidth="1"/>
    <col min="15633" max="15633" width="0" style="207" hidden="1" customWidth="1"/>
    <col min="15634" max="15872" width="11.5546875" style="207"/>
    <col min="15873" max="15873" width="8.33203125" style="207" customWidth="1"/>
    <col min="15874" max="15874" width="36.33203125" style="207" customWidth="1"/>
    <col min="15875" max="15875" width="12" style="207" customWidth="1"/>
    <col min="15876" max="15876" width="11.44140625" style="207" customWidth="1"/>
    <col min="15877" max="15877" width="10.88671875" style="207" customWidth="1"/>
    <col min="15878" max="15878" width="11.5546875" style="207" customWidth="1"/>
    <col min="15879" max="15880" width="11" style="207" customWidth="1"/>
    <col min="15881" max="15881" width="11.33203125" style="207" customWidth="1"/>
    <col min="15882" max="15882" width="11" style="207" customWidth="1"/>
    <col min="15883" max="15883" width="11.44140625" style="207" customWidth="1"/>
    <col min="15884" max="15884" width="11" style="207" customWidth="1"/>
    <col min="15885" max="15885" width="11.5546875" style="207" customWidth="1"/>
    <col min="15886" max="15886" width="11.33203125" style="207" customWidth="1"/>
    <col min="15887" max="15887" width="10.44140625" style="207" customWidth="1"/>
    <col min="15888" max="15888" width="11" style="207" customWidth="1"/>
    <col min="15889" max="15889" width="0" style="207" hidden="1" customWidth="1"/>
    <col min="15890" max="16128" width="11.5546875" style="207"/>
    <col min="16129" max="16129" width="8.33203125" style="207" customWidth="1"/>
    <col min="16130" max="16130" width="36.33203125" style="207" customWidth="1"/>
    <col min="16131" max="16131" width="12" style="207" customWidth="1"/>
    <col min="16132" max="16132" width="11.44140625" style="207" customWidth="1"/>
    <col min="16133" max="16133" width="10.88671875" style="207" customWidth="1"/>
    <col min="16134" max="16134" width="11.5546875" style="207" customWidth="1"/>
    <col min="16135" max="16136" width="11" style="207" customWidth="1"/>
    <col min="16137" max="16137" width="11.33203125" style="207" customWidth="1"/>
    <col min="16138" max="16138" width="11" style="207" customWidth="1"/>
    <col min="16139" max="16139" width="11.44140625" style="207" customWidth="1"/>
    <col min="16140" max="16140" width="11" style="207" customWidth="1"/>
    <col min="16141" max="16141" width="11.5546875" style="207" customWidth="1"/>
    <col min="16142" max="16142" width="11.33203125" style="207" customWidth="1"/>
    <col min="16143" max="16143" width="10.44140625" style="207" customWidth="1"/>
    <col min="16144" max="16144" width="11" style="207" customWidth="1"/>
    <col min="16145" max="16145" width="0" style="207" hidden="1" customWidth="1"/>
    <col min="16146" max="16384" width="11.5546875" style="207"/>
  </cols>
  <sheetData>
    <row r="6" spans="1:23" ht="10.8" thickBot="1" x14ac:dyDescent="0.25"/>
    <row r="7" spans="1:23" ht="17.399999999999999" x14ac:dyDescent="0.3">
      <c r="A7" s="421" t="str">
        <f>+'DATOS COLEGIO'!C22</f>
        <v xml:space="preserve">COLEGIO LUIS CARLOS GALÁN SARMIENTO </v>
      </c>
      <c r="B7" s="422"/>
      <c r="C7" s="422"/>
      <c r="D7" s="422"/>
      <c r="E7" s="422"/>
      <c r="F7" s="422"/>
      <c r="G7" s="422"/>
      <c r="H7" s="422"/>
      <c r="I7" s="422"/>
      <c r="J7" s="422"/>
      <c r="K7" s="422"/>
      <c r="L7" s="422"/>
      <c r="M7" s="422"/>
      <c r="N7" s="422"/>
      <c r="O7" s="422"/>
      <c r="P7" s="422"/>
      <c r="Q7" s="423"/>
      <c r="R7" s="211"/>
      <c r="S7" s="211"/>
    </row>
    <row r="8" spans="1:23" ht="13.8" x14ac:dyDescent="0.25">
      <c r="A8" s="424" t="str">
        <f>+'DATOS COLEGIO'!C24</f>
        <v>SUAITA - SANTANDER</v>
      </c>
      <c r="B8" s="425"/>
      <c r="C8" s="425"/>
      <c r="D8" s="425"/>
      <c r="E8" s="425"/>
      <c r="F8" s="425"/>
      <c r="G8" s="425"/>
      <c r="H8" s="425"/>
      <c r="I8" s="425"/>
      <c r="J8" s="425"/>
      <c r="K8" s="425"/>
      <c r="L8" s="425"/>
      <c r="M8" s="425"/>
      <c r="N8" s="425"/>
      <c r="O8" s="425"/>
      <c r="P8" s="425"/>
      <c r="Q8" s="426"/>
      <c r="R8" s="211"/>
      <c r="S8" s="211"/>
      <c r="T8" s="211"/>
    </row>
    <row r="9" spans="1:23" ht="14.4" thickBot="1" x14ac:dyDescent="0.3">
      <c r="A9" s="427" t="s">
        <v>662</v>
      </c>
      <c r="B9" s="428"/>
      <c r="C9" s="428"/>
      <c r="D9" s="428"/>
      <c r="E9" s="428"/>
      <c r="F9" s="428"/>
      <c r="G9" s="428"/>
      <c r="H9" s="428"/>
      <c r="I9" s="428"/>
      <c r="J9" s="428"/>
      <c r="K9" s="428"/>
      <c r="L9" s="428"/>
      <c r="M9" s="428"/>
      <c r="N9" s="428"/>
      <c r="O9" s="428"/>
      <c r="P9" s="428"/>
      <c r="Q9" s="429"/>
      <c r="R9" s="211" t="s">
        <v>581</v>
      </c>
      <c r="S9" s="211"/>
      <c r="T9" s="211"/>
    </row>
    <row r="10" spans="1:23" s="213" customFormat="1" ht="10.8" thickBot="1" x14ac:dyDescent="0.25">
      <c r="A10" s="430" t="s">
        <v>197</v>
      </c>
      <c r="B10" s="430" t="s">
        <v>588</v>
      </c>
      <c r="C10" s="432" t="s">
        <v>589</v>
      </c>
      <c r="D10" s="434" t="s">
        <v>590</v>
      </c>
      <c r="E10" s="435"/>
      <c r="F10" s="435"/>
      <c r="G10" s="435"/>
      <c r="H10" s="435"/>
      <c r="I10" s="435"/>
      <c r="J10" s="435"/>
      <c r="K10" s="435"/>
      <c r="L10" s="435"/>
      <c r="M10" s="435"/>
      <c r="N10" s="435"/>
      <c r="O10" s="436"/>
      <c r="P10" s="437" t="s">
        <v>591</v>
      </c>
      <c r="Q10" s="439" t="s">
        <v>592</v>
      </c>
      <c r="R10" s="212"/>
      <c r="S10" s="212"/>
      <c r="T10" s="212"/>
      <c r="U10" s="212"/>
      <c r="V10" s="212"/>
      <c r="W10" s="212"/>
    </row>
    <row r="11" spans="1:23" s="213" customFormat="1" ht="14.4" thickBot="1" x14ac:dyDescent="0.3">
      <c r="A11" s="431"/>
      <c r="B11" s="431"/>
      <c r="C11" s="433"/>
      <c r="D11" s="214" t="s">
        <v>593</v>
      </c>
      <c r="E11" s="215" t="s">
        <v>594</v>
      </c>
      <c r="F11" s="214" t="s">
        <v>595</v>
      </c>
      <c r="G11" s="215" t="s">
        <v>596</v>
      </c>
      <c r="H11" s="214" t="s">
        <v>597</v>
      </c>
      <c r="I11" s="214" t="s">
        <v>598</v>
      </c>
      <c r="J11" s="214" t="s">
        <v>599</v>
      </c>
      <c r="K11" s="214" t="s">
        <v>600</v>
      </c>
      <c r="L11" s="215" t="s">
        <v>601</v>
      </c>
      <c r="M11" s="214" t="s">
        <v>602</v>
      </c>
      <c r="N11" s="215" t="s">
        <v>603</v>
      </c>
      <c r="O11" s="214" t="s">
        <v>604</v>
      </c>
      <c r="P11" s="438"/>
      <c r="Q11" s="440"/>
      <c r="R11" s="212"/>
      <c r="S11" s="216" t="s">
        <v>605</v>
      </c>
      <c r="T11" s="212"/>
      <c r="U11" s="212"/>
      <c r="V11" s="212"/>
      <c r="W11" s="212"/>
    </row>
    <row r="12" spans="1:23" s="222" customFormat="1" x14ac:dyDescent="0.2">
      <c r="A12" s="217" t="s">
        <v>12</v>
      </c>
      <c r="B12" s="218" t="s">
        <v>185</v>
      </c>
      <c r="C12" s="219">
        <f>+C13</f>
        <v>5000000</v>
      </c>
      <c r="D12" s="219">
        <f t="shared" ref="D12:P12" si="0">+D13</f>
        <v>0</v>
      </c>
      <c r="E12" s="219">
        <f t="shared" si="0"/>
        <v>0</v>
      </c>
      <c r="F12" s="219">
        <f t="shared" si="0"/>
        <v>1000000</v>
      </c>
      <c r="G12" s="219">
        <f t="shared" si="0"/>
        <v>0</v>
      </c>
      <c r="H12" s="219">
        <f t="shared" si="0"/>
        <v>1000000</v>
      </c>
      <c r="I12" s="219">
        <f t="shared" si="0"/>
        <v>0</v>
      </c>
      <c r="J12" s="219">
        <f t="shared" si="0"/>
        <v>1000000</v>
      </c>
      <c r="K12" s="219">
        <f t="shared" si="0"/>
        <v>0</v>
      </c>
      <c r="L12" s="219">
        <f t="shared" si="0"/>
        <v>1000000</v>
      </c>
      <c r="M12" s="219">
        <f t="shared" si="0"/>
        <v>0</v>
      </c>
      <c r="N12" s="219">
        <f t="shared" si="0"/>
        <v>1000000</v>
      </c>
      <c r="O12" s="219">
        <f t="shared" si="0"/>
        <v>0</v>
      </c>
      <c r="P12" s="219">
        <f t="shared" si="0"/>
        <v>5000000</v>
      </c>
      <c r="Q12" s="220">
        <f t="shared" ref="Q12:Q21" si="1">+C12-P12</f>
        <v>0</v>
      </c>
      <c r="R12" s="221">
        <f>+C12-P12</f>
        <v>0</v>
      </c>
      <c r="S12" s="221" t="s">
        <v>606</v>
      </c>
      <c r="T12" s="221"/>
      <c r="U12" s="221"/>
      <c r="V12" s="221"/>
      <c r="W12" s="221"/>
    </row>
    <row r="13" spans="1:23" ht="20.399999999999999" x14ac:dyDescent="0.2">
      <c r="A13" s="312" t="s">
        <v>13</v>
      </c>
      <c r="B13" s="313" t="s">
        <v>14</v>
      </c>
      <c r="C13" s="225">
        <f>+C14+C15</f>
        <v>5000000</v>
      </c>
      <c r="D13" s="225">
        <f t="shared" ref="D13:P13" si="2">+D14+D15</f>
        <v>0</v>
      </c>
      <c r="E13" s="225">
        <f t="shared" si="2"/>
        <v>0</v>
      </c>
      <c r="F13" s="225">
        <f t="shared" si="2"/>
        <v>1000000</v>
      </c>
      <c r="G13" s="225">
        <f t="shared" si="2"/>
        <v>0</v>
      </c>
      <c r="H13" s="225">
        <f t="shared" si="2"/>
        <v>1000000</v>
      </c>
      <c r="I13" s="225">
        <f t="shared" si="2"/>
        <v>0</v>
      </c>
      <c r="J13" s="225">
        <f t="shared" si="2"/>
        <v>1000000</v>
      </c>
      <c r="K13" s="225">
        <f t="shared" si="2"/>
        <v>0</v>
      </c>
      <c r="L13" s="225">
        <f t="shared" si="2"/>
        <v>1000000</v>
      </c>
      <c r="M13" s="225">
        <f t="shared" si="2"/>
        <v>0</v>
      </c>
      <c r="N13" s="225">
        <f t="shared" si="2"/>
        <v>1000000</v>
      </c>
      <c r="O13" s="225">
        <f t="shared" si="2"/>
        <v>0</v>
      </c>
      <c r="P13" s="225">
        <f t="shared" si="2"/>
        <v>5000000</v>
      </c>
      <c r="Q13" s="227">
        <f>SUM(Q14:Q20)</f>
        <v>126000000</v>
      </c>
      <c r="R13" s="221">
        <f t="shared" ref="R13:R43" si="3">+C13-P13</f>
        <v>0</v>
      </c>
    </row>
    <row r="14" spans="1:23" x14ac:dyDescent="0.2">
      <c r="A14" s="232" t="s">
        <v>15</v>
      </c>
      <c r="B14" s="233" t="s">
        <v>16</v>
      </c>
      <c r="C14" s="231">
        <f>+PRESUPUESTO!F36</f>
        <v>5000000</v>
      </c>
      <c r="D14" s="231">
        <f t="shared" ref="D14:O14" si="4">SUM(D15:D15)</f>
        <v>0</v>
      </c>
      <c r="E14" s="231"/>
      <c r="F14" s="231">
        <v>1000000</v>
      </c>
      <c r="G14" s="231"/>
      <c r="H14" s="231">
        <v>1000000</v>
      </c>
      <c r="I14" s="231"/>
      <c r="J14" s="231">
        <v>1000000</v>
      </c>
      <c r="K14" s="231"/>
      <c r="L14" s="231">
        <v>1000000</v>
      </c>
      <c r="M14" s="231"/>
      <c r="N14" s="231">
        <v>1000000</v>
      </c>
      <c r="O14" s="231">
        <f t="shared" si="4"/>
        <v>0</v>
      </c>
      <c r="P14" s="231">
        <f t="shared" ref="P14:P18" si="5">SUM(D14:O14)</f>
        <v>5000000</v>
      </c>
      <c r="Q14" s="228">
        <f t="shared" si="1"/>
        <v>0</v>
      </c>
      <c r="R14" s="221">
        <f t="shared" si="3"/>
        <v>0</v>
      </c>
    </row>
    <row r="15" spans="1:23" x14ac:dyDescent="0.2">
      <c r="A15" s="232" t="s">
        <v>15</v>
      </c>
      <c r="B15" s="233" t="s">
        <v>16</v>
      </c>
      <c r="C15" s="231">
        <f>+PRESUPUESTO!F37</f>
        <v>0</v>
      </c>
      <c r="D15" s="231">
        <v>0</v>
      </c>
      <c r="E15" s="231"/>
      <c r="F15" s="231"/>
      <c r="G15" s="231"/>
      <c r="H15" s="231"/>
      <c r="I15" s="231"/>
      <c r="J15" s="231"/>
      <c r="K15" s="231"/>
      <c r="L15" s="231"/>
      <c r="M15" s="231"/>
      <c r="N15" s="231"/>
      <c r="O15" s="231">
        <v>0</v>
      </c>
      <c r="P15" s="231">
        <f t="shared" si="5"/>
        <v>0</v>
      </c>
      <c r="Q15" s="228"/>
      <c r="R15" s="221">
        <f t="shared" si="3"/>
        <v>0</v>
      </c>
    </row>
    <row r="16" spans="1:23" s="222" customFormat="1" x14ac:dyDescent="0.2">
      <c r="A16" s="217" t="s">
        <v>17</v>
      </c>
      <c r="B16" s="218" t="s">
        <v>18</v>
      </c>
      <c r="C16" s="219">
        <f>+C17</f>
        <v>63000000</v>
      </c>
      <c r="D16" s="219">
        <f>+D17+D21+D22</f>
        <v>0</v>
      </c>
      <c r="E16" s="219">
        <f t="shared" ref="E16:O16" si="6">+E17+E21+E22</f>
        <v>0</v>
      </c>
      <c r="F16" s="219">
        <f t="shared" si="6"/>
        <v>53000000</v>
      </c>
      <c r="G16" s="219">
        <f t="shared" si="6"/>
        <v>0</v>
      </c>
      <c r="H16" s="219">
        <f t="shared" si="6"/>
        <v>0</v>
      </c>
      <c r="I16" s="219">
        <f t="shared" si="6"/>
        <v>0</v>
      </c>
      <c r="J16" s="219">
        <f t="shared" si="6"/>
        <v>0</v>
      </c>
      <c r="K16" s="219">
        <f t="shared" si="6"/>
        <v>10000000</v>
      </c>
      <c r="L16" s="219">
        <f t="shared" si="6"/>
        <v>0</v>
      </c>
      <c r="M16" s="219">
        <f t="shared" si="6"/>
        <v>0</v>
      </c>
      <c r="N16" s="219">
        <f t="shared" si="6"/>
        <v>0</v>
      </c>
      <c r="O16" s="219">
        <f t="shared" si="6"/>
        <v>0</v>
      </c>
      <c r="P16" s="219">
        <f t="shared" si="5"/>
        <v>63000000</v>
      </c>
      <c r="Q16" s="220">
        <f t="shared" si="1"/>
        <v>0</v>
      </c>
      <c r="R16" s="221">
        <f t="shared" si="3"/>
        <v>0</v>
      </c>
      <c r="S16" s="221"/>
      <c r="T16" s="221"/>
      <c r="U16" s="221"/>
      <c r="V16" s="221"/>
      <c r="W16" s="221"/>
    </row>
    <row r="17" spans="1:23" x14ac:dyDescent="0.2">
      <c r="A17" s="223" t="s">
        <v>19</v>
      </c>
      <c r="B17" s="224" t="s">
        <v>20</v>
      </c>
      <c r="C17" s="225">
        <f>+C18</f>
        <v>63000000</v>
      </c>
      <c r="D17" s="226">
        <f>+D18</f>
        <v>0</v>
      </c>
      <c r="E17" s="226">
        <f t="shared" ref="E17:O19" si="7">+E18</f>
        <v>0</v>
      </c>
      <c r="F17" s="226">
        <f t="shared" si="7"/>
        <v>53000000</v>
      </c>
      <c r="G17" s="226">
        <f t="shared" si="7"/>
        <v>0</v>
      </c>
      <c r="H17" s="226">
        <f t="shared" si="7"/>
        <v>0</v>
      </c>
      <c r="I17" s="226">
        <f t="shared" si="7"/>
        <v>0</v>
      </c>
      <c r="J17" s="226">
        <f t="shared" si="7"/>
        <v>0</v>
      </c>
      <c r="K17" s="226">
        <f t="shared" si="7"/>
        <v>10000000</v>
      </c>
      <c r="L17" s="226">
        <f t="shared" si="7"/>
        <v>0</v>
      </c>
      <c r="M17" s="226">
        <f t="shared" si="7"/>
        <v>0</v>
      </c>
      <c r="N17" s="226">
        <f t="shared" si="7"/>
        <v>0</v>
      </c>
      <c r="O17" s="226">
        <f t="shared" si="7"/>
        <v>0</v>
      </c>
      <c r="P17" s="226">
        <f t="shared" si="5"/>
        <v>63000000</v>
      </c>
      <c r="Q17" s="228">
        <f t="shared" si="1"/>
        <v>0</v>
      </c>
      <c r="R17" s="221">
        <f t="shared" si="3"/>
        <v>0</v>
      </c>
    </row>
    <row r="18" spans="1:23" x14ac:dyDescent="0.2">
      <c r="A18" s="223" t="s">
        <v>21</v>
      </c>
      <c r="B18" s="224" t="s">
        <v>22</v>
      </c>
      <c r="C18" s="225">
        <f>+C19</f>
        <v>63000000</v>
      </c>
      <c r="D18" s="226">
        <f>+D19</f>
        <v>0</v>
      </c>
      <c r="E18" s="226">
        <f t="shared" si="7"/>
        <v>0</v>
      </c>
      <c r="F18" s="226">
        <f t="shared" si="7"/>
        <v>53000000</v>
      </c>
      <c r="G18" s="226">
        <f t="shared" si="7"/>
        <v>0</v>
      </c>
      <c r="H18" s="226">
        <f t="shared" si="7"/>
        <v>0</v>
      </c>
      <c r="I18" s="226">
        <f t="shared" si="7"/>
        <v>0</v>
      </c>
      <c r="J18" s="226">
        <f t="shared" si="7"/>
        <v>0</v>
      </c>
      <c r="K18" s="226">
        <f t="shared" si="7"/>
        <v>10000000</v>
      </c>
      <c r="L18" s="226">
        <f t="shared" si="7"/>
        <v>0</v>
      </c>
      <c r="M18" s="226">
        <f t="shared" si="7"/>
        <v>0</v>
      </c>
      <c r="N18" s="226">
        <f t="shared" si="7"/>
        <v>0</v>
      </c>
      <c r="O18" s="226">
        <f t="shared" si="7"/>
        <v>0</v>
      </c>
      <c r="P18" s="226">
        <f t="shared" si="5"/>
        <v>63000000</v>
      </c>
      <c r="Q18" s="228">
        <f t="shared" si="1"/>
        <v>0</v>
      </c>
      <c r="R18" s="221">
        <f t="shared" si="3"/>
        <v>0</v>
      </c>
    </row>
    <row r="19" spans="1:23" x14ac:dyDescent="0.2">
      <c r="A19" s="223" t="s">
        <v>23</v>
      </c>
      <c r="B19" s="224" t="s">
        <v>24</v>
      </c>
      <c r="C19" s="225">
        <f>+C20</f>
        <v>63000000</v>
      </c>
      <c r="D19" s="226">
        <f>+D20</f>
        <v>0</v>
      </c>
      <c r="E19" s="226">
        <f t="shared" si="7"/>
        <v>0</v>
      </c>
      <c r="F19" s="226">
        <f t="shared" si="7"/>
        <v>53000000</v>
      </c>
      <c r="G19" s="226">
        <f t="shared" si="7"/>
        <v>0</v>
      </c>
      <c r="H19" s="226">
        <f t="shared" si="7"/>
        <v>0</v>
      </c>
      <c r="I19" s="226">
        <f t="shared" si="7"/>
        <v>0</v>
      </c>
      <c r="J19" s="226">
        <f t="shared" si="7"/>
        <v>0</v>
      </c>
      <c r="K19" s="226">
        <f t="shared" si="7"/>
        <v>10000000</v>
      </c>
      <c r="L19" s="226">
        <f t="shared" si="7"/>
        <v>0</v>
      </c>
      <c r="M19" s="226">
        <f t="shared" si="7"/>
        <v>0</v>
      </c>
      <c r="N19" s="226">
        <f t="shared" si="7"/>
        <v>0</v>
      </c>
      <c r="O19" s="226">
        <f t="shared" si="7"/>
        <v>0</v>
      </c>
      <c r="P19" s="226">
        <f t="shared" ref="P19" si="8">+P20+P22</f>
        <v>0</v>
      </c>
      <c r="Q19" s="228">
        <f t="shared" si="1"/>
        <v>63000000</v>
      </c>
      <c r="R19" s="221">
        <f t="shared" si="3"/>
        <v>63000000</v>
      </c>
    </row>
    <row r="20" spans="1:23" x14ac:dyDescent="0.2">
      <c r="A20" s="232" t="s">
        <v>25</v>
      </c>
      <c r="B20" s="233" t="s">
        <v>26</v>
      </c>
      <c r="C20" s="231">
        <f>+PRESUPUESTO!F42</f>
        <v>63000000</v>
      </c>
      <c r="D20" s="231">
        <v>0</v>
      </c>
      <c r="E20" s="231">
        <v>0</v>
      </c>
      <c r="F20" s="231">
        <v>53000000</v>
      </c>
      <c r="G20" s="231">
        <v>0</v>
      </c>
      <c r="H20" s="231">
        <v>0</v>
      </c>
      <c r="I20" s="231">
        <v>0</v>
      </c>
      <c r="J20" s="231">
        <v>0</v>
      </c>
      <c r="K20" s="231">
        <v>10000000</v>
      </c>
      <c r="L20" s="231">
        <v>0</v>
      </c>
      <c r="M20" s="231">
        <v>0</v>
      </c>
      <c r="N20" s="231">
        <v>0</v>
      </c>
      <c r="O20" s="231">
        <v>0</v>
      </c>
      <c r="P20" s="231">
        <f t="shared" ref="P20" si="9">+P21</f>
        <v>0</v>
      </c>
      <c r="Q20" s="228">
        <f t="shared" si="1"/>
        <v>63000000</v>
      </c>
      <c r="R20" s="221">
        <f t="shared" si="3"/>
        <v>63000000</v>
      </c>
    </row>
    <row r="21" spans="1:23" ht="20.399999999999999" hidden="1" x14ac:dyDescent="0.2">
      <c r="A21" s="229" t="s">
        <v>607</v>
      </c>
      <c r="B21" s="230" t="s">
        <v>608</v>
      </c>
      <c r="C21" s="225">
        <f>'[2]PRESUPUESTO 2020'!C41</f>
        <v>0</v>
      </c>
      <c r="D21" s="231">
        <v>0</v>
      </c>
      <c r="E21" s="231">
        <v>0</v>
      </c>
      <c r="F21" s="231">
        <v>0</v>
      </c>
      <c r="G21" s="231">
        <v>0</v>
      </c>
      <c r="H21" s="231">
        <v>0</v>
      </c>
      <c r="I21" s="231">
        <v>0</v>
      </c>
      <c r="J21" s="231">
        <v>0</v>
      </c>
      <c r="K21" s="231">
        <v>0</v>
      </c>
      <c r="L21" s="231">
        <v>0</v>
      </c>
      <c r="M21" s="231">
        <v>0</v>
      </c>
      <c r="N21" s="231">
        <v>0</v>
      </c>
      <c r="O21" s="231">
        <v>0</v>
      </c>
      <c r="P21" s="231">
        <f t="shared" ref="P21:P22" si="10">SUM(D21:O21)</f>
        <v>0</v>
      </c>
      <c r="Q21" s="228">
        <f t="shared" si="1"/>
        <v>0</v>
      </c>
      <c r="R21" s="221">
        <f t="shared" si="3"/>
        <v>0</v>
      </c>
    </row>
    <row r="22" spans="1:23" s="222" customFormat="1" ht="20.399999999999999" x14ac:dyDescent="0.2">
      <c r="A22" s="217" t="s">
        <v>186</v>
      </c>
      <c r="B22" s="218" t="s">
        <v>187</v>
      </c>
      <c r="C22" s="219">
        <f>+C23</f>
        <v>0</v>
      </c>
      <c r="D22" s="219">
        <f>+D23</f>
        <v>0</v>
      </c>
      <c r="E22" s="219">
        <f t="shared" ref="E22:O22" si="11">+E23</f>
        <v>0</v>
      </c>
      <c r="F22" s="219">
        <f t="shared" si="11"/>
        <v>0</v>
      </c>
      <c r="G22" s="219">
        <f t="shared" si="11"/>
        <v>0</v>
      </c>
      <c r="H22" s="219">
        <f t="shared" si="11"/>
        <v>0</v>
      </c>
      <c r="I22" s="219">
        <f t="shared" si="11"/>
        <v>0</v>
      </c>
      <c r="J22" s="219">
        <f t="shared" si="11"/>
        <v>0</v>
      </c>
      <c r="K22" s="219">
        <f t="shared" si="11"/>
        <v>0</v>
      </c>
      <c r="L22" s="219">
        <f t="shared" si="11"/>
        <v>0</v>
      </c>
      <c r="M22" s="219">
        <f t="shared" si="11"/>
        <v>0</v>
      </c>
      <c r="N22" s="219">
        <f t="shared" si="11"/>
        <v>0</v>
      </c>
      <c r="O22" s="219">
        <f t="shared" si="11"/>
        <v>0</v>
      </c>
      <c r="P22" s="219">
        <f t="shared" si="10"/>
        <v>0</v>
      </c>
      <c r="Q22" s="310">
        <f t="shared" ref="Q22" si="12">Q23+Q24</f>
        <v>0</v>
      </c>
      <c r="R22" s="221">
        <f t="shared" si="3"/>
        <v>0</v>
      </c>
      <c r="S22" s="221" t="s">
        <v>609</v>
      </c>
      <c r="T22" s="221"/>
      <c r="U22" s="221"/>
      <c r="V22" s="221"/>
      <c r="W22" s="221"/>
    </row>
    <row r="23" spans="1:23" x14ac:dyDescent="0.2">
      <c r="A23" s="232" t="s">
        <v>188</v>
      </c>
      <c r="B23" s="233" t="s">
        <v>189</v>
      </c>
      <c r="C23" s="231">
        <f>+PRESUPUESTO!F44</f>
        <v>0</v>
      </c>
      <c r="D23" s="231"/>
      <c r="E23" s="231">
        <v>0</v>
      </c>
      <c r="F23" s="231">
        <v>0</v>
      </c>
      <c r="G23" s="231">
        <v>0</v>
      </c>
      <c r="H23" s="231">
        <v>0</v>
      </c>
      <c r="I23" s="231">
        <v>0</v>
      </c>
      <c r="J23" s="231">
        <v>0</v>
      </c>
      <c r="K23" s="231">
        <v>0</v>
      </c>
      <c r="L23" s="231">
        <v>0</v>
      </c>
      <c r="M23" s="231">
        <v>0</v>
      </c>
      <c r="N23" s="231">
        <v>0</v>
      </c>
      <c r="O23" s="231">
        <v>0</v>
      </c>
      <c r="P23" s="231">
        <f t="shared" ref="P23:P28" si="13">+P24</f>
        <v>0</v>
      </c>
      <c r="Q23" s="228">
        <f>+C23-P23</f>
        <v>0</v>
      </c>
      <c r="R23" s="221">
        <f t="shared" si="3"/>
        <v>0</v>
      </c>
      <c r="S23" s="210" t="s">
        <v>610</v>
      </c>
    </row>
    <row r="24" spans="1:23" s="222" customFormat="1" hidden="1" x14ac:dyDescent="0.2">
      <c r="A24" s="217" t="s">
        <v>27</v>
      </c>
      <c r="B24" s="218" t="s">
        <v>190</v>
      </c>
      <c r="C24" s="219">
        <f>'[2]PRESUPUESTO 2020'!D44</f>
        <v>0</v>
      </c>
      <c r="D24" s="219">
        <f>+D31+D33+D40</f>
        <v>0</v>
      </c>
      <c r="E24" s="219">
        <f t="shared" ref="E24:O24" si="14">+E31+E33+E40</f>
        <v>0</v>
      </c>
      <c r="F24" s="219">
        <f t="shared" si="14"/>
        <v>0</v>
      </c>
      <c r="G24" s="219">
        <f t="shared" si="14"/>
        <v>0</v>
      </c>
      <c r="H24" s="219">
        <f t="shared" si="14"/>
        <v>0</v>
      </c>
      <c r="I24" s="219">
        <f t="shared" si="14"/>
        <v>0</v>
      </c>
      <c r="J24" s="219">
        <f t="shared" si="14"/>
        <v>0</v>
      </c>
      <c r="K24" s="219">
        <f t="shared" si="14"/>
        <v>0</v>
      </c>
      <c r="L24" s="219">
        <f t="shared" si="14"/>
        <v>0</v>
      </c>
      <c r="M24" s="219">
        <f t="shared" si="14"/>
        <v>0</v>
      </c>
      <c r="N24" s="219">
        <f t="shared" si="14"/>
        <v>0</v>
      </c>
      <c r="O24" s="219">
        <f t="shared" si="14"/>
        <v>0</v>
      </c>
      <c r="P24" s="219">
        <f t="shared" si="13"/>
        <v>0</v>
      </c>
      <c r="Q24" s="220">
        <f>+C24-P24</f>
        <v>0</v>
      </c>
      <c r="R24" s="221">
        <f t="shared" si="3"/>
        <v>0</v>
      </c>
      <c r="S24" s="221" t="s">
        <v>611</v>
      </c>
      <c r="T24" s="221"/>
      <c r="U24" s="221"/>
      <c r="V24" s="221"/>
      <c r="W24" s="221"/>
    </row>
    <row r="25" spans="1:23" s="222" customFormat="1" hidden="1" x14ac:dyDescent="0.2">
      <c r="A25" s="217" t="s">
        <v>28</v>
      </c>
      <c r="B25" s="218" t="s">
        <v>29</v>
      </c>
      <c r="C25" s="219">
        <f>'[2]PRESUPUESTO 2020'!C45</f>
        <v>0</v>
      </c>
      <c r="D25" s="219">
        <f t="shared" ref="D25:O30" si="15">+C25/12</f>
        <v>0</v>
      </c>
      <c r="E25" s="219">
        <f t="shared" si="15"/>
        <v>0</v>
      </c>
      <c r="F25" s="219">
        <f t="shared" si="15"/>
        <v>0</v>
      </c>
      <c r="G25" s="219">
        <f t="shared" si="15"/>
        <v>0</v>
      </c>
      <c r="H25" s="219">
        <f t="shared" si="15"/>
        <v>0</v>
      </c>
      <c r="I25" s="219">
        <f t="shared" si="15"/>
        <v>0</v>
      </c>
      <c r="J25" s="219">
        <f t="shared" si="15"/>
        <v>0</v>
      </c>
      <c r="K25" s="219">
        <f t="shared" si="15"/>
        <v>0</v>
      </c>
      <c r="L25" s="219">
        <f t="shared" si="15"/>
        <v>0</v>
      </c>
      <c r="M25" s="219">
        <f t="shared" si="15"/>
        <v>0</v>
      </c>
      <c r="N25" s="219">
        <f t="shared" si="15"/>
        <v>0</v>
      </c>
      <c r="O25" s="219">
        <f t="shared" si="15"/>
        <v>0</v>
      </c>
      <c r="P25" s="219">
        <f t="shared" si="13"/>
        <v>0</v>
      </c>
      <c r="Q25" s="234">
        <f t="shared" ref="Q25" si="16">+Q26+Q27</f>
        <v>0</v>
      </c>
      <c r="R25" s="221">
        <f t="shared" si="3"/>
        <v>0</v>
      </c>
      <c r="S25" s="221" t="s">
        <v>612</v>
      </c>
      <c r="T25" s="221"/>
      <c r="U25" s="221"/>
      <c r="V25" s="221"/>
      <c r="W25" s="221"/>
    </row>
    <row r="26" spans="1:23" s="222" customFormat="1" ht="10.8" hidden="1" thickBot="1" x14ac:dyDescent="0.25">
      <c r="A26" s="217" t="s">
        <v>30</v>
      </c>
      <c r="B26" s="218" t="s">
        <v>31</v>
      </c>
      <c r="C26" s="219">
        <f>'[2]PRESUPUESTO 2020'!C46</f>
        <v>0</v>
      </c>
      <c r="D26" s="219">
        <f t="shared" si="15"/>
        <v>0</v>
      </c>
      <c r="E26" s="219">
        <f t="shared" si="15"/>
        <v>0</v>
      </c>
      <c r="F26" s="219">
        <f t="shared" si="15"/>
        <v>0</v>
      </c>
      <c r="G26" s="219">
        <f t="shared" si="15"/>
        <v>0</v>
      </c>
      <c r="H26" s="219">
        <f t="shared" si="15"/>
        <v>0</v>
      </c>
      <c r="I26" s="219">
        <f t="shared" si="15"/>
        <v>0</v>
      </c>
      <c r="J26" s="219">
        <f t="shared" si="15"/>
        <v>0</v>
      </c>
      <c r="K26" s="219">
        <f t="shared" si="15"/>
        <v>0</v>
      </c>
      <c r="L26" s="219">
        <f t="shared" si="15"/>
        <v>0</v>
      </c>
      <c r="M26" s="219">
        <f t="shared" si="15"/>
        <v>0</v>
      </c>
      <c r="N26" s="219">
        <f t="shared" si="15"/>
        <v>0</v>
      </c>
      <c r="O26" s="219">
        <f t="shared" si="15"/>
        <v>0</v>
      </c>
      <c r="P26" s="219">
        <f t="shared" si="13"/>
        <v>0</v>
      </c>
      <c r="Q26" s="235">
        <f>+C26-P26</f>
        <v>0</v>
      </c>
      <c r="R26" s="221">
        <f t="shared" si="3"/>
        <v>0</v>
      </c>
      <c r="S26" s="221"/>
      <c r="T26" s="221"/>
      <c r="U26" s="221"/>
      <c r="V26" s="221"/>
      <c r="W26" s="221"/>
    </row>
    <row r="27" spans="1:23" ht="10.8" hidden="1" thickBot="1" x14ac:dyDescent="0.25">
      <c r="A27" s="229" t="s">
        <v>32</v>
      </c>
      <c r="B27" s="230" t="s">
        <v>33</v>
      </c>
      <c r="C27" s="225">
        <f>'[2]PRESUPUESTO 2020'!C47</f>
        <v>0</v>
      </c>
      <c r="D27" s="231">
        <f t="shared" si="15"/>
        <v>0</v>
      </c>
      <c r="E27" s="231">
        <f t="shared" si="15"/>
        <v>0</v>
      </c>
      <c r="F27" s="231">
        <f t="shared" si="15"/>
        <v>0</v>
      </c>
      <c r="G27" s="231">
        <f t="shared" si="15"/>
        <v>0</v>
      </c>
      <c r="H27" s="231">
        <f t="shared" si="15"/>
        <v>0</v>
      </c>
      <c r="I27" s="231">
        <f t="shared" si="15"/>
        <v>0</v>
      </c>
      <c r="J27" s="231">
        <f t="shared" si="15"/>
        <v>0</v>
      </c>
      <c r="K27" s="231">
        <f t="shared" si="15"/>
        <v>0</v>
      </c>
      <c r="L27" s="231">
        <f t="shared" si="15"/>
        <v>0</v>
      </c>
      <c r="M27" s="231">
        <f t="shared" si="15"/>
        <v>0</v>
      </c>
      <c r="N27" s="231">
        <f t="shared" si="15"/>
        <v>0</v>
      </c>
      <c r="O27" s="231">
        <f t="shared" si="15"/>
        <v>0</v>
      </c>
      <c r="P27" s="231">
        <f t="shared" si="13"/>
        <v>0</v>
      </c>
      <c r="Q27" s="236">
        <f>+C27-P27</f>
        <v>0</v>
      </c>
      <c r="R27" s="221">
        <f t="shared" si="3"/>
        <v>0</v>
      </c>
    </row>
    <row r="28" spans="1:23" hidden="1" x14ac:dyDescent="0.2">
      <c r="A28" s="229" t="s">
        <v>34</v>
      </c>
      <c r="B28" s="230" t="s">
        <v>35</v>
      </c>
      <c r="C28" s="225">
        <f>'[2]PRESUPUESTO 2020'!C48</f>
        <v>0</v>
      </c>
      <c r="D28" s="231">
        <f t="shared" si="15"/>
        <v>0</v>
      </c>
      <c r="E28" s="231">
        <f t="shared" si="15"/>
        <v>0</v>
      </c>
      <c r="F28" s="231">
        <f t="shared" si="15"/>
        <v>0</v>
      </c>
      <c r="G28" s="231">
        <f t="shared" si="15"/>
        <v>0</v>
      </c>
      <c r="H28" s="231">
        <f t="shared" si="15"/>
        <v>0</v>
      </c>
      <c r="I28" s="231">
        <f t="shared" si="15"/>
        <v>0</v>
      </c>
      <c r="J28" s="231">
        <f t="shared" si="15"/>
        <v>0</v>
      </c>
      <c r="K28" s="231">
        <f t="shared" si="15"/>
        <v>0</v>
      </c>
      <c r="L28" s="231">
        <f t="shared" si="15"/>
        <v>0</v>
      </c>
      <c r="M28" s="231">
        <f t="shared" si="15"/>
        <v>0</v>
      </c>
      <c r="N28" s="231">
        <f t="shared" si="15"/>
        <v>0</v>
      </c>
      <c r="O28" s="231">
        <f t="shared" si="15"/>
        <v>0</v>
      </c>
      <c r="P28" s="231">
        <f t="shared" si="13"/>
        <v>0</v>
      </c>
      <c r="Q28" s="237" t="e">
        <f>Q29+#REF!+#REF!</f>
        <v>#REF!</v>
      </c>
      <c r="R28" s="221">
        <f t="shared" si="3"/>
        <v>0</v>
      </c>
    </row>
    <row r="29" spans="1:23" hidden="1" x14ac:dyDescent="0.2">
      <c r="A29" s="229" t="s">
        <v>36</v>
      </c>
      <c r="B29" s="230" t="s">
        <v>37</v>
      </c>
      <c r="C29" s="225">
        <f>'[2]PRESUPUESTO 2020'!C49</f>
        <v>0</v>
      </c>
      <c r="D29" s="231">
        <f t="shared" si="15"/>
        <v>0</v>
      </c>
      <c r="E29" s="231">
        <f t="shared" si="15"/>
        <v>0</v>
      </c>
      <c r="F29" s="231">
        <f t="shared" si="15"/>
        <v>0</v>
      </c>
      <c r="G29" s="231">
        <f t="shared" si="15"/>
        <v>0</v>
      </c>
      <c r="H29" s="231">
        <f t="shared" si="15"/>
        <v>0</v>
      </c>
      <c r="I29" s="231">
        <f t="shared" si="15"/>
        <v>0</v>
      </c>
      <c r="J29" s="231">
        <f t="shared" si="15"/>
        <v>0</v>
      </c>
      <c r="K29" s="231">
        <f t="shared" si="15"/>
        <v>0</v>
      </c>
      <c r="L29" s="231">
        <f t="shared" si="15"/>
        <v>0</v>
      </c>
      <c r="M29" s="231">
        <f t="shared" si="15"/>
        <v>0</v>
      </c>
      <c r="N29" s="231">
        <f t="shared" si="15"/>
        <v>0</v>
      </c>
      <c r="O29" s="231">
        <f t="shared" si="15"/>
        <v>0</v>
      </c>
      <c r="P29" s="231">
        <f>SUM(D29:O29)</f>
        <v>0</v>
      </c>
      <c r="Q29" s="227">
        <f>+C29-P29</f>
        <v>0</v>
      </c>
      <c r="R29" s="221">
        <f t="shared" si="3"/>
        <v>0</v>
      </c>
    </row>
    <row r="30" spans="1:23" hidden="1" x14ac:dyDescent="0.2">
      <c r="A30" s="229" t="s">
        <v>38</v>
      </c>
      <c r="B30" s="230" t="s">
        <v>39</v>
      </c>
      <c r="C30" s="225">
        <f>'[2]PRESUPUESTO 2020'!C50</f>
        <v>0</v>
      </c>
      <c r="D30" s="231">
        <f t="shared" si="15"/>
        <v>0</v>
      </c>
      <c r="E30" s="231">
        <f t="shared" si="15"/>
        <v>0</v>
      </c>
      <c r="F30" s="231">
        <f t="shared" si="15"/>
        <v>0</v>
      </c>
      <c r="G30" s="231">
        <f t="shared" si="15"/>
        <v>0</v>
      </c>
      <c r="H30" s="231">
        <f t="shared" si="15"/>
        <v>0</v>
      </c>
      <c r="I30" s="231">
        <f t="shared" si="15"/>
        <v>0</v>
      </c>
      <c r="J30" s="231">
        <f t="shared" si="15"/>
        <v>0</v>
      </c>
      <c r="K30" s="231">
        <f t="shared" si="15"/>
        <v>0</v>
      </c>
      <c r="L30" s="231">
        <f t="shared" si="15"/>
        <v>0</v>
      </c>
      <c r="M30" s="231">
        <f t="shared" si="15"/>
        <v>0</v>
      </c>
      <c r="N30" s="231">
        <f t="shared" si="15"/>
        <v>0</v>
      </c>
      <c r="O30" s="231">
        <f t="shared" si="15"/>
        <v>0</v>
      </c>
      <c r="P30" s="231">
        <f>SUM(D30:O30)</f>
        <v>0</v>
      </c>
      <c r="Q30" s="237"/>
      <c r="R30" s="221">
        <f t="shared" si="3"/>
        <v>0</v>
      </c>
    </row>
    <row r="31" spans="1:23" s="222" customFormat="1" hidden="1" x14ac:dyDescent="0.2">
      <c r="A31" s="217" t="s">
        <v>40</v>
      </c>
      <c r="B31" s="218" t="s">
        <v>41</v>
      </c>
      <c r="C31" s="219">
        <f>'[2]PRESUPUESTO 2020'!D51</f>
        <v>0</v>
      </c>
      <c r="D31" s="219">
        <f>+D32</f>
        <v>0</v>
      </c>
      <c r="E31" s="219">
        <f t="shared" ref="E31:O31" si="17">+E32</f>
        <v>0</v>
      </c>
      <c r="F31" s="219">
        <f t="shared" si="17"/>
        <v>0</v>
      </c>
      <c r="G31" s="219">
        <f t="shared" si="17"/>
        <v>0</v>
      </c>
      <c r="H31" s="219">
        <f t="shared" si="17"/>
        <v>0</v>
      </c>
      <c r="I31" s="219">
        <f t="shared" si="17"/>
        <v>0</v>
      </c>
      <c r="J31" s="219">
        <f t="shared" si="17"/>
        <v>0</v>
      </c>
      <c r="K31" s="219">
        <f t="shared" si="17"/>
        <v>0</v>
      </c>
      <c r="L31" s="219">
        <f t="shared" si="17"/>
        <v>0</v>
      </c>
      <c r="M31" s="219">
        <f t="shared" si="17"/>
        <v>0</v>
      </c>
      <c r="N31" s="219">
        <f t="shared" si="17"/>
        <v>0</v>
      </c>
      <c r="O31" s="219">
        <f t="shared" si="17"/>
        <v>0</v>
      </c>
      <c r="P31" s="219">
        <f t="shared" ref="P31:P41" si="18">SUM(D31:O31)</f>
        <v>0</v>
      </c>
      <c r="Q31" s="238"/>
      <c r="R31" s="221">
        <f t="shared" si="3"/>
        <v>0</v>
      </c>
      <c r="S31" s="221"/>
      <c r="T31" s="221"/>
      <c r="U31" s="221"/>
      <c r="V31" s="221"/>
      <c r="W31" s="221"/>
    </row>
    <row r="32" spans="1:23" hidden="1" x14ac:dyDescent="0.2">
      <c r="A32" s="229" t="s">
        <v>42</v>
      </c>
      <c r="B32" s="230" t="s">
        <v>43</v>
      </c>
      <c r="C32" s="225">
        <f>'[2]PRESUPUESTO 2020'!C52</f>
        <v>0</v>
      </c>
      <c r="D32" s="231">
        <v>0</v>
      </c>
      <c r="E32" s="231">
        <v>0</v>
      </c>
      <c r="F32" s="231">
        <v>0</v>
      </c>
      <c r="G32" s="231">
        <v>0</v>
      </c>
      <c r="H32" s="231">
        <v>0</v>
      </c>
      <c r="I32" s="231">
        <v>0</v>
      </c>
      <c r="J32" s="231">
        <v>0</v>
      </c>
      <c r="K32" s="231">
        <v>0</v>
      </c>
      <c r="L32" s="231">
        <v>0</v>
      </c>
      <c r="M32" s="231">
        <v>0</v>
      </c>
      <c r="N32" s="231">
        <v>0</v>
      </c>
      <c r="O32" s="231">
        <v>0</v>
      </c>
      <c r="P32" s="231">
        <f t="shared" si="18"/>
        <v>0</v>
      </c>
      <c r="Q32" s="237"/>
      <c r="R32" s="221">
        <f t="shared" si="3"/>
        <v>0</v>
      </c>
    </row>
    <row r="33" spans="1:23" s="222" customFormat="1" hidden="1" x14ac:dyDescent="0.2">
      <c r="A33" s="217" t="s">
        <v>44</v>
      </c>
      <c r="B33" s="218" t="s">
        <v>45</v>
      </c>
      <c r="C33" s="219">
        <f>'[2]PRESUPUESTO 2020'!D53</f>
        <v>0</v>
      </c>
      <c r="D33" s="219">
        <f>+D34+D39</f>
        <v>0</v>
      </c>
      <c r="E33" s="219">
        <f t="shared" ref="E33:O33" si="19">+E34+E39</f>
        <v>0</v>
      </c>
      <c r="F33" s="219">
        <f t="shared" si="19"/>
        <v>0</v>
      </c>
      <c r="G33" s="219">
        <f t="shared" si="19"/>
        <v>0</v>
      </c>
      <c r="H33" s="219">
        <f t="shared" si="19"/>
        <v>0</v>
      </c>
      <c r="I33" s="219">
        <f t="shared" si="19"/>
        <v>0</v>
      </c>
      <c r="J33" s="219">
        <f t="shared" si="19"/>
        <v>0</v>
      </c>
      <c r="K33" s="219">
        <f t="shared" si="19"/>
        <v>0</v>
      </c>
      <c r="L33" s="219">
        <f t="shared" si="19"/>
        <v>0</v>
      </c>
      <c r="M33" s="219">
        <f t="shared" si="19"/>
        <v>0</v>
      </c>
      <c r="N33" s="219">
        <f t="shared" si="19"/>
        <v>0</v>
      </c>
      <c r="O33" s="219">
        <f t="shared" si="19"/>
        <v>0</v>
      </c>
      <c r="P33" s="219">
        <f t="shared" si="18"/>
        <v>0</v>
      </c>
      <c r="Q33" s="238"/>
      <c r="R33" s="221">
        <f t="shared" si="3"/>
        <v>0</v>
      </c>
      <c r="S33" s="221"/>
      <c r="T33" s="221"/>
      <c r="U33" s="221"/>
      <c r="V33" s="221"/>
      <c r="W33" s="221"/>
    </row>
    <row r="34" spans="1:23" s="222" customFormat="1" hidden="1" x14ac:dyDescent="0.2">
      <c r="A34" s="217" t="s">
        <v>46</v>
      </c>
      <c r="B34" s="218" t="s">
        <v>47</v>
      </c>
      <c r="C34" s="219">
        <f>'[2]PRESUPUESTO 2020'!D54</f>
        <v>0</v>
      </c>
      <c r="D34" s="219">
        <f>+D35+D37</f>
        <v>0</v>
      </c>
      <c r="E34" s="219">
        <f t="shared" ref="E34:O34" si="20">+E35+E37</f>
        <v>0</v>
      </c>
      <c r="F34" s="219">
        <f t="shared" si="20"/>
        <v>0</v>
      </c>
      <c r="G34" s="219">
        <f t="shared" si="20"/>
        <v>0</v>
      </c>
      <c r="H34" s="219">
        <f t="shared" si="20"/>
        <v>0</v>
      </c>
      <c r="I34" s="219">
        <f t="shared" si="20"/>
        <v>0</v>
      </c>
      <c r="J34" s="219">
        <f t="shared" si="20"/>
        <v>0</v>
      </c>
      <c r="K34" s="219">
        <f t="shared" si="20"/>
        <v>0</v>
      </c>
      <c r="L34" s="219">
        <f t="shared" si="20"/>
        <v>0</v>
      </c>
      <c r="M34" s="219">
        <f t="shared" si="20"/>
        <v>0</v>
      </c>
      <c r="N34" s="219">
        <f t="shared" si="20"/>
        <v>0</v>
      </c>
      <c r="O34" s="219">
        <f t="shared" si="20"/>
        <v>0</v>
      </c>
      <c r="P34" s="219">
        <f t="shared" si="18"/>
        <v>0</v>
      </c>
      <c r="Q34" s="238"/>
      <c r="R34" s="221">
        <f t="shared" si="3"/>
        <v>0</v>
      </c>
      <c r="S34" s="221"/>
      <c r="T34" s="221"/>
      <c r="U34" s="221"/>
      <c r="V34" s="221"/>
      <c r="W34" s="221"/>
    </row>
    <row r="35" spans="1:23" hidden="1" x14ac:dyDescent="0.2">
      <c r="A35" s="229" t="s">
        <v>191</v>
      </c>
      <c r="B35" s="230" t="s">
        <v>192</v>
      </c>
      <c r="C35" s="225">
        <f>'[2]PRESUPUESTO 2020'!C55</f>
        <v>0</v>
      </c>
      <c r="D35" s="231">
        <f>+D36</f>
        <v>0</v>
      </c>
      <c r="E35" s="231">
        <v>0</v>
      </c>
      <c r="F35" s="231">
        <v>0</v>
      </c>
      <c r="G35" s="231">
        <v>0</v>
      </c>
      <c r="H35" s="231">
        <v>0</v>
      </c>
      <c r="I35" s="231">
        <v>0</v>
      </c>
      <c r="J35" s="231">
        <v>0</v>
      </c>
      <c r="K35" s="231">
        <v>0</v>
      </c>
      <c r="L35" s="231">
        <v>0</v>
      </c>
      <c r="M35" s="231">
        <v>0</v>
      </c>
      <c r="N35" s="231">
        <v>0</v>
      </c>
      <c r="O35" s="231">
        <v>0</v>
      </c>
      <c r="P35" s="231">
        <f t="shared" si="18"/>
        <v>0</v>
      </c>
      <c r="Q35" s="237"/>
      <c r="R35" s="221">
        <f t="shared" si="3"/>
        <v>0</v>
      </c>
    </row>
    <row r="36" spans="1:23" hidden="1" x14ac:dyDescent="0.2">
      <c r="A36" s="229" t="s">
        <v>193</v>
      </c>
      <c r="B36" s="230" t="s">
        <v>51</v>
      </c>
      <c r="C36" s="225">
        <f>'[2]PRESUPUESTO 2020'!C56</f>
        <v>0</v>
      </c>
      <c r="D36" s="231">
        <v>0</v>
      </c>
      <c r="E36" s="231">
        <v>0</v>
      </c>
      <c r="F36" s="231">
        <v>0</v>
      </c>
      <c r="G36" s="231">
        <v>0</v>
      </c>
      <c r="H36" s="231">
        <v>0</v>
      </c>
      <c r="I36" s="231">
        <v>0</v>
      </c>
      <c r="J36" s="231">
        <v>0</v>
      </c>
      <c r="K36" s="231">
        <v>0</v>
      </c>
      <c r="L36" s="231">
        <v>0</v>
      </c>
      <c r="M36" s="231">
        <v>0</v>
      </c>
      <c r="N36" s="231">
        <v>0</v>
      </c>
      <c r="O36" s="231">
        <v>0</v>
      </c>
      <c r="P36" s="231">
        <f t="shared" si="18"/>
        <v>0</v>
      </c>
      <c r="Q36" s="237"/>
      <c r="R36" s="221">
        <f t="shared" si="3"/>
        <v>0</v>
      </c>
    </row>
    <row r="37" spans="1:23" hidden="1" x14ac:dyDescent="0.2">
      <c r="A37" s="229" t="s">
        <v>48</v>
      </c>
      <c r="B37" s="230" t="s">
        <v>49</v>
      </c>
      <c r="C37" s="225">
        <f>'[2]PRESUPUESTO 2020'!C57</f>
        <v>0</v>
      </c>
      <c r="D37" s="231">
        <f>+D38</f>
        <v>0</v>
      </c>
      <c r="E37" s="231">
        <v>0</v>
      </c>
      <c r="F37" s="231">
        <v>0</v>
      </c>
      <c r="G37" s="231">
        <v>0</v>
      </c>
      <c r="H37" s="231">
        <v>0</v>
      </c>
      <c r="I37" s="231">
        <v>0</v>
      </c>
      <c r="J37" s="231">
        <v>0</v>
      </c>
      <c r="K37" s="231">
        <v>0</v>
      </c>
      <c r="L37" s="231">
        <v>0</v>
      </c>
      <c r="M37" s="231">
        <v>0</v>
      </c>
      <c r="N37" s="231">
        <v>0</v>
      </c>
      <c r="O37" s="231">
        <v>0</v>
      </c>
      <c r="P37" s="231">
        <f t="shared" si="18"/>
        <v>0</v>
      </c>
      <c r="Q37" s="237"/>
      <c r="R37" s="221">
        <f t="shared" si="3"/>
        <v>0</v>
      </c>
    </row>
    <row r="38" spans="1:23" hidden="1" x14ac:dyDescent="0.2">
      <c r="A38" s="229" t="s">
        <v>50</v>
      </c>
      <c r="B38" s="230" t="s">
        <v>51</v>
      </c>
      <c r="C38" s="225">
        <f>'[2]PRESUPUESTO 2020'!C58</f>
        <v>0</v>
      </c>
      <c r="D38" s="231">
        <v>0</v>
      </c>
      <c r="E38" s="231">
        <v>0</v>
      </c>
      <c r="F38" s="231">
        <v>0</v>
      </c>
      <c r="G38" s="231">
        <v>0</v>
      </c>
      <c r="H38" s="231">
        <v>0</v>
      </c>
      <c r="I38" s="231">
        <v>0</v>
      </c>
      <c r="J38" s="231">
        <v>0</v>
      </c>
      <c r="K38" s="231">
        <v>0</v>
      </c>
      <c r="L38" s="231">
        <v>0</v>
      </c>
      <c r="M38" s="231">
        <v>0</v>
      </c>
      <c r="N38" s="231">
        <v>0</v>
      </c>
      <c r="O38" s="231">
        <v>0</v>
      </c>
      <c r="P38" s="231">
        <f t="shared" si="18"/>
        <v>0</v>
      </c>
      <c r="Q38" s="237"/>
      <c r="R38" s="221">
        <f t="shared" si="3"/>
        <v>0</v>
      </c>
    </row>
    <row r="39" spans="1:23" s="222" customFormat="1" ht="20.399999999999999" hidden="1" x14ac:dyDescent="0.2">
      <c r="A39" s="239" t="s">
        <v>194</v>
      </c>
      <c r="B39" s="240" t="s">
        <v>195</v>
      </c>
      <c r="C39" s="219">
        <f>'[2]PRESUPUESTO 2020'!D59</f>
        <v>0</v>
      </c>
      <c r="D39" s="219">
        <v>0</v>
      </c>
      <c r="E39" s="219">
        <v>0</v>
      </c>
      <c r="F39" s="219">
        <v>0</v>
      </c>
      <c r="G39" s="219">
        <v>0</v>
      </c>
      <c r="H39" s="219">
        <v>0</v>
      </c>
      <c r="I39" s="219">
        <v>0</v>
      </c>
      <c r="J39" s="219">
        <v>0</v>
      </c>
      <c r="K39" s="219">
        <v>0</v>
      </c>
      <c r="L39" s="219">
        <v>0</v>
      </c>
      <c r="M39" s="219">
        <v>0</v>
      </c>
      <c r="N39" s="219">
        <v>0</v>
      </c>
      <c r="O39" s="219">
        <v>0</v>
      </c>
      <c r="P39" s="219">
        <f t="shared" si="18"/>
        <v>0</v>
      </c>
      <c r="Q39" s="238"/>
      <c r="R39" s="221">
        <f t="shared" si="3"/>
        <v>0</v>
      </c>
      <c r="S39" s="221"/>
      <c r="T39" s="221"/>
      <c r="U39" s="221"/>
      <c r="V39" s="221"/>
      <c r="W39" s="221"/>
    </row>
    <row r="40" spans="1:23" s="222" customFormat="1" hidden="1" x14ac:dyDescent="0.2">
      <c r="A40" s="217" t="s">
        <v>52</v>
      </c>
      <c r="B40" s="218" t="s">
        <v>53</v>
      </c>
      <c r="C40" s="219">
        <f>'[2]PRESUPUESTO 2020'!D60</f>
        <v>0</v>
      </c>
      <c r="D40" s="219">
        <f>+D41</f>
        <v>0</v>
      </c>
      <c r="E40" s="219">
        <f t="shared" ref="E40:O40" si="21">+E41</f>
        <v>0</v>
      </c>
      <c r="F40" s="219">
        <f t="shared" si="21"/>
        <v>0</v>
      </c>
      <c r="G40" s="219">
        <f t="shared" si="21"/>
        <v>0</v>
      </c>
      <c r="H40" s="219">
        <f t="shared" si="21"/>
        <v>0</v>
      </c>
      <c r="I40" s="219">
        <f t="shared" si="21"/>
        <v>0</v>
      </c>
      <c r="J40" s="219">
        <f t="shared" si="21"/>
        <v>0</v>
      </c>
      <c r="K40" s="219">
        <f t="shared" si="21"/>
        <v>0</v>
      </c>
      <c r="L40" s="219">
        <f t="shared" si="21"/>
        <v>0</v>
      </c>
      <c r="M40" s="219">
        <f t="shared" si="21"/>
        <v>0</v>
      </c>
      <c r="N40" s="219">
        <f t="shared" si="21"/>
        <v>0</v>
      </c>
      <c r="O40" s="219">
        <f t="shared" si="21"/>
        <v>0</v>
      </c>
      <c r="P40" s="219">
        <f t="shared" si="18"/>
        <v>0</v>
      </c>
      <c r="Q40" s="238"/>
      <c r="R40" s="221">
        <f t="shared" si="3"/>
        <v>0</v>
      </c>
      <c r="S40" s="221"/>
      <c r="T40" s="221"/>
      <c r="U40" s="221"/>
      <c r="V40" s="221"/>
      <c r="W40" s="221"/>
    </row>
    <row r="41" spans="1:23" hidden="1" x14ac:dyDescent="0.2">
      <c r="A41" s="229" t="s">
        <v>54</v>
      </c>
      <c r="B41" s="230" t="s">
        <v>55</v>
      </c>
      <c r="C41" s="225">
        <f>'[2]PRESUPUESTO 2020'!C61</f>
        <v>0</v>
      </c>
      <c r="D41" s="231">
        <v>0</v>
      </c>
      <c r="E41" s="231">
        <v>0</v>
      </c>
      <c r="F41" s="231">
        <v>0</v>
      </c>
      <c r="G41" s="231">
        <v>0</v>
      </c>
      <c r="H41" s="231">
        <v>0</v>
      </c>
      <c r="I41" s="231">
        <v>0</v>
      </c>
      <c r="J41" s="231">
        <v>0</v>
      </c>
      <c r="K41" s="231">
        <v>0</v>
      </c>
      <c r="L41" s="231">
        <v>0</v>
      </c>
      <c r="M41" s="231">
        <v>0</v>
      </c>
      <c r="N41" s="231">
        <v>0</v>
      </c>
      <c r="O41" s="231">
        <v>0</v>
      </c>
      <c r="P41" s="231">
        <f t="shared" si="18"/>
        <v>0</v>
      </c>
      <c r="Q41" s="237"/>
      <c r="R41" s="221">
        <f t="shared" si="3"/>
        <v>0</v>
      </c>
    </row>
    <row r="42" spans="1:23" x14ac:dyDescent="0.2">
      <c r="A42" s="241"/>
      <c r="B42" s="242"/>
      <c r="C42" s="243"/>
      <c r="D42" s="243"/>
      <c r="E42" s="243"/>
      <c r="F42" s="243"/>
      <c r="G42" s="243"/>
      <c r="H42" s="243"/>
      <c r="I42" s="243"/>
      <c r="J42" s="243"/>
      <c r="K42" s="243"/>
      <c r="L42" s="243"/>
      <c r="M42" s="243"/>
      <c r="N42" s="243"/>
      <c r="O42" s="243"/>
      <c r="P42" s="243"/>
      <c r="Q42" s="244"/>
      <c r="R42" s="221">
        <f t="shared" si="3"/>
        <v>0</v>
      </c>
    </row>
    <row r="43" spans="1:23" ht="10.8" thickBot="1" x14ac:dyDescent="0.25">
      <c r="A43" s="245"/>
      <c r="B43" s="246" t="s">
        <v>613</v>
      </c>
      <c r="C43" s="247">
        <f>+C12+C16+C22</f>
        <v>68000000</v>
      </c>
      <c r="D43" s="247">
        <f t="shared" ref="D43:Q43" si="22">D12+D16+D24</f>
        <v>0</v>
      </c>
      <c r="E43" s="247">
        <f t="shared" si="22"/>
        <v>0</v>
      </c>
      <c r="F43" s="247">
        <f t="shared" si="22"/>
        <v>54000000</v>
      </c>
      <c r="G43" s="247">
        <f t="shared" si="22"/>
        <v>0</v>
      </c>
      <c r="H43" s="247">
        <f t="shared" si="22"/>
        <v>1000000</v>
      </c>
      <c r="I43" s="247">
        <f t="shared" si="22"/>
        <v>0</v>
      </c>
      <c r="J43" s="247">
        <f t="shared" si="22"/>
        <v>1000000</v>
      </c>
      <c r="K43" s="247">
        <f t="shared" si="22"/>
        <v>10000000</v>
      </c>
      <c r="L43" s="247">
        <f t="shared" si="22"/>
        <v>1000000</v>
      </c>
      <c r="M43" s="247">
        <f t="shared" si="22"/>
        <v>0</v>
      </c>
      <c r="N43" s="247">
        <f t="shared" si="22"/>
        <v>1000000</v>
      </c>
      <c r="O43" s="247">
        <f t="shared" si="22"/>
        <v>0</v>
      </c>
      <c r="P43" s="247">
        <f t="shared" si="22"/>
        <v>68000000</v>
      </c>
      <c r="Q43" s="248">
        <f t="shared" si="22"/>
        <v>0</v>
      </c>
      <c r="R43" s="221">
        <f t="shared" si="3"/>
        <v>0</v>
      </c>
    </row>
    <row r="44" spans="1:23" s="213" customFormat="1" ht="10.8" thickBot="1" x14ac:dyDescent="0.25">
      <c r="A44" s="249"/>
      <c r="B44" s="250"/>
      <c r="C44" s="251"/>
      <c r="D44" s="243"/>
      <c r="E44" s="243"/>
      <c r="F44" s="243"/>
      <c r="G44" s="243"/>
      <c r="H44" s="243"/>
      <c r="I44" s="243"/>
      <c r="J44" s="243"/>
      <c r="K44" s="243"/>
      <c r="L44" s="243"/>
      <c r="M44" s="243"/>
      <c r="N44" s="243"/>
      <c r="O44" s="243"/>
      <c r="P44" s="243"/>
      <c r="Q44" s="252"/>
      <c r="R44" s="212"/>
      <c r="S44" s="212"/>
      <c r="T44" s="212"/>
      <c r="U44" s="212"/>
      <c r="V44" s="212"/>
      <c r="W44" s="212"/>
    </row>
    <row r="45" spans="1:23" s="258" customFormat="1" ht="13.2" x14ac:dyDescent="0.2">
      <c r="A45" s="253" t="s">
        <v>60</v>
      </c>
      <c r="B45" s="253" t="str">
        <f>'[2]PRESUPUESTO 2020'!B73</f>
        <v>ADQUISICIÓN DE BIENES Y SERVICIOS</v>
      </c>
      <c r="C45" s="254">
        <f>+C46+C81</f>
        <v>68000000</v>
      </c>
      <c r="D45" s="254">
        <f t="shared" ref="D45:P45" si="23">+D46+D81</f>
        <v>0</v>
      </c>
      <c r="E45" s="254">
        <f t="shared" si="23"/>
        <v>0</v>
      </c>
      <c r="F45" s="254">
        <f t="shared" si="23"/>
        <v>0</v>
      </c>
      <c r="G45" s="254">
        <f t="shared" si="23"/>
        <v>12700000</v>
      </c>
      <c r="H45" s="254">
        <f t="shared" si="23"/>
        <v>12000000</v>
      </c>
      <c r="I45" s="254">
        <f t="shared" si="23"/>
        <v>5980000</v>
      </c>
      <c r="J45" s="254">
        <f t="shared" si="23"/>
        <v>13000000</v>
      </c>
      <c r="K45" s="254">
        <f t="shared" si="23"/>
        <v>1000000</v>
      </c>
      <c r="L45" s="254">
        <f t="shared" si="23"/>
        <v>9750000</v>
      </c>
      <c r="M45" s="254">
        <f t="shared" si="23"/>
        <v>13570000</v>
      </c>
      <c r="N45" s="254">
        <f t="shared" si="23"/>
        <v>0</v>
      </c>
      <c r="O45" s="254">
        <f t="shared" si="23"/>
        <v>0</v>
      </c>
      <c r="P45" s="254">
        <f t="shared" si="23"/>
        <v>68000000</v>
      </c>
      <c r="Q45" s="255">
        <f t="shared" ref="Q45:Q54" si="24">C45-P45</f>
        <v>0</v>
      </c>
      <c r="R45" s="256">
        <f t="shared" ref="R45:R92" si="25">+C45-P45</f>
        <v>0</v>
      </c>
      <c r="S45" s="257"/>
      <c r="T45" s="257"/>
      <c r="U45" s="257"/>
      <c r="V45" s="257"/>
      <c r="W45" s="257"/>
    </row>
    <row r="46" spans="1:23" s="258" customFormat="1" ht="13.2" x14ac:dyDescent="0.2">
      <c r="A46" s="259" t="s">
        <v>62</v>
      </c>
      <c r="B46" s="259" t="str">
        <f>'[2]PRESUPUESTO 2020'!B74</f>
        <v>Adquisición de activos no Financieros</v>
      </c>
      <c r="C46" s="260">
        <f>+C47</f>
        <v>5700000</v>
      </c>
      <c r="D46" s="260">
        <f t="shared" ref="D46:P46" si="26">+D47</f>
        <v>0</v>
      </c>
      <c r="E46" s="260">
        <f t="shared" si="26"/>
        <v>0</v>
      </c>
      <c r="F46" s="260">
        <f t="shared" si="26"/>
        <v>0</v>
      </c>
      <c r="G46" s="260">
        <f t="shared" si="26"/>
        <v>2700000</v>
      </c>
      <c r="H46" s="260">
        <f t="shared" si="26"/>
        <v>3000000</v>
      </c>
      <c r="I46" s="260">
        <f t="shared" si="26"/>
        <v>0</v>
      </c>
      <c r="J46" s="260">
        <f t="shared" si="26"/>
        <v>0</v>
      </c>
      <c r="K46" s="260">
        <f t="shared" si="26"/>
        <v>0</v>
      </c>
      <c r="L46" s="260">
        <f t="shared" si="26"/>
        <v>0</v>
      </c>
      <c r="M46" s="260">
        <f t="shared" si="26"/>
        <v>0</v>
      </c>
      <c r="N46" s="260">
        <f t="shared" si="26"/>
        <v>0</v>
      </c>
      <c r="O46" s="260">
        <f t="shared" si="26"/>
        <v>0</v>
      </c>
      <c r="P46" s="260">
        <f t="shared" si="26"/>
        <v>5700000</v>
      </c>
      <c r="Q46" s="255">
        <f t="shared" si="24"/>
        <v>0</v>
      </c>
      <c r="R46" s="256">
        <f t="shared" si="25"/>
        <v>0</v>
      </c>
      <c r="S46" s="257"/>
      <c r="T46" s="257"/>
      <c r="U46" s="257"/>
      <c r="V46" s="257"/>
      <c r="W46" s="257"/>
    </row>
    <row r="47" spans="1:23" s="258" customFormat="1" ht="13.2" x14ac:dyDescent="0.2">
      <c r="A47" s="259" t="s">
        <v>64</v>
      </c>
      <c r="B47" s="259" t="str">
        <f>'[2]PRESUPUESTO 2020'!B75</f>
        <v>Activos Fijos</v>
      </c>
      <c r="C47" s="260">
        <f>+C48+C61+C68</f>
        <v>5700000</v>
      </c>
      <c r="D47" s="260">
        <f t="shared" ref="D47:P47" si="27">+D48+D61+D68</f>
        <v>0</v>
      </c>
      <c r="E47" s="260">
        <f t="shared" si="27"/>
        <v>0</v>
      </c>
      <c r="F47" s="260">
        <f t="shared" si="27"/>
        <v>0</v>
      </c>
      <c r="G47" s="260">
        <f t="shared" si="27"/>
        <v>2700000</v>
      </c>
      <c r="H47" s="260">
        <f t="shared" si="27"/>
        <v>3000000</v>
      </c>
      <c r="I47" s="260">
        <f t="shared" si="27"/>
        <v>0</v>
      </c>
      <c r="J47" s="260">
        <f t="shared" si="27"/>
        <v>0</v>
      </c>
      <c r="K47" s="260">
        <f t="shared" si="27"/>
        <v>0</v>
      </c>
      <c r="L47" s="260">
        <f t="shared" si="27"/>
        <v>0</v>
      </c>
      <c r="M47" s="260">
        <f t="shared" si="27"/>
        <v>0</v>
      </c>
      <c r="N47" s="260">
        <f t="shared" si="27"/>
        <v>0</v>
      </c>
      <c r="O47" s="260">
        <f t="shared" si="27"/>
        <v>0</v>
      </c>
      <c r="P47" s="260">
        <f t="shared" si="27"/>
        <v>5700000</v>
      </c>
      <c r="Q47" s="255">
        <f t="shared" si="24"/>
        <v>0</v>
      </c>
      <c r="R47" s="256">
        <f t="shared" si="25"/>
        <v>0</v>
      </c>
      <c r="S47" s="257"/>
      <c r="T47" s="257"/>
      <c r="U47" s="257"/>
      <c r="V47" s="257"/>
      <c r="W47" s="257"/>
    </row>
    <row r="48" spans="1:23" s="258" customFormat="1" ht="18.600000000000001" customHeight="1" x14ac:dyDescent="0.2">
      <c r="A48" s="306" t="s">
        <v>66</v>
      </c>
      <c r="B48" s="306" t="str">
        <f>'[2]PRESUPUESTO 2020'!B76</f>
        <v>Maquinaria y Equipo</v>
      </c>
      <c r="C48" s="308">
        <f>+C49+C56+C59+C53+C51</f>
        <v>900000</v>
      </c>
      <c r="D48" s="308">
        <f t="shared" ref="D48:P48" si="28">+D49+D56+D59+D53+D51</f>
        <v>0</v>
      </c>
      <c r="E48" s="308">
        <f t="shared" si="28"/>
        <v>0</v>
      </c>
      <c r="F48" s="308">
        <f t="shared" si="28"/>
        <v>0</v>
      </c>
      <c r="G48" s="308">
        <f t="shared" si="28"/>
        <v>900000</v>
      </c>
      <c r="H48" s="308">
        <f t="shared" si="28"/>
        <v>0</v>
      </c>
      <c r="I48" s="308">
        <f t="shared" si="28"/>
        <v>0</v>
      </c>
      <c r="J48" s="308">
        <f t="shared" si="28"/>
        <v>0</v>
      </c>
      <c r="K48" s="308">
        <f t="shared" si="28"/>
        <v>0</v>
      </c>
      <c r="L48" s="308">
        <f t="shared" si="28"/>
        <v>0</v>
      </c>
      <c r="M48" s="308">
        <f t="shared" si="28"/>
        <v>0</v>
      </c>
      <c r="N48" s="308">
        <f t="shared" si="28"/>
        <v>0</v>
      </c>
      <c r="O48" s="308">
        <f t="shared" si="28"/>
        <v>0</v>
      </c>
      <c r="P48" s="308">
        <f t="shared" si="28"/>
        <v>900000</v>
      </c>
      <c r="Q48" s="255">
        <f t="shared" si="24"/>
        <v>0</v>
      </c>
      <c r="R48" s="256">
        <f t="shared" si="25"/>
        <v>0</v>
      </c>
      <c r="S48" s="257"/>
      <c r="T48" s="257"/>
      <c r="U48" s="257"/>
      <c r="V48" s="257"/>
      <c r="W48" s="257"/>
    </row>
    <row r="49" spans="1:23" s="258" customFormat="1" ht="14.4" customHeight="1" x14ac:dyDescent="0.2">
      <c r="A49" s="261" t="s">
        <v>68</v>
      </c>
      <c r="B49" s="305" t="s">
        <v>69</v>
      </c>
      <c r="C49" s="308">
        <f>+C50</f>
        <v>0</v>
      </c>
      <c r="D49" s="308">
        <f t="shared" ref="D49:P49" si="29">+D50</f>
        <v>0</v>
      </c>
      <c r="E49" s="308">
        <f t="shared" si="29"/>
        <v>0</v>
      </c>
      <c r="F49" s="308">
        <f t="shared" si="29"/>
        <v>0</v>
      </c>
      <c r="G49" s="308">
        <f t="shared" si="29"/>
        <v>0</v>
      </c>
      <c r="H49" s="308">
        <f t="shared" si="29"/>
        <v>0</v>
      </c>
      <c r="I49" s="308">
        <f t="shared" si="29"/>
        <v>0</v>
      </c>
      <c r="J49" s="308">
        <f t="shared" si="29"/>
        <v>0</v>
      </c>
      <c r="K49" s="308">
        <f t="shared" si="29"/>
        <v>0</v>
      </c>
      <c r="L49" s="308">
        <f t="shared" si="29"/>
        <v>0</v>
      </c>
      <c r="M49" s="308">
        <f t="shared" si="29"/>
        <v>0</v>
      </c>
      <c r="N49" s="308">
        <f t="shared" si="29"/>
        <v>0</v>
      </c>
      <c r="O49" s="308">
        <f t="shared" si="29"/>
        <v>0</v>
      </c>
      <c r="P49" s="308">
        <f t="shared" si="29"/>
        <v>0</v>
      </c>
      <c r="Q49" s="255"/>
      <c r="R49" s="256"/>
      <c r="S49" s="257"/>
      <c r="T49" s="257"/>
      <c r="U49" s="257"/>
      <c r="V49" s="257"/>
      <c r="W49" s="257"/>
    </row>
    <row r="50" spans="1:23" s="266" customFormat="1" ht="14.4" customHeight="1" x14ac:dyDescent="0.2">
      <c r="A50" s="267" t="s">
        <v>619</v>
      </c>
      <c r="B50" s="305" t="s">
        <v>620</v>
      </c>
      <c r="C50" s="309">
        <f>SUM(PRESUPUESTO!F88:F91)</f>
        <v>0</v>
      </c>
      <c r="D50" s="309"/>
      <c r="E50" s="309"/>
      <c r="F50" s="309"/>
      <c r="G50" s="309"/>
      <c r="H50" s="309"/>
      <c r="I50" s="309"/>
      <c r="J50" s="309"/>
      <c r="K50" s="309"/>
      <c r="L50" s="309"/>
      <c r="M50" s="309"/>
      <c r="N50" s="309"/>
      <c r="O50" s="309"/>
      <c r="P50" s="309"/>
      <c r="Q50" s="263"/>
      <c r="R50" s="264"/>
      <c r="S50" s="265"/>
      <c r="T50" s="265"/>
      <c r="U50" s="265"/>
      <c r="V50" s="265"/>
      <c r="W50" s="265"/>
    </row>
    <row r="51" spans="1:23" s="266" customFormat="1" ht="14.4" customHeight="1" x14ac:dyDescent="0.2">
      <c r="A51" s="261" t="s">
        <v>72</v>
      </c>
      <c r="B51" s="261" t="str">
        <f>'[2]PRESUPUESTO 2020'!B77</f>
        <v>Maquinaria para usos especiales</v>
      </c>
      <c r="C51" s="262">
        <f>+C52</f>
        <v>0</v>
      </c>
      <c r="D51" s="262">
        <f>D52</f>
        <v>0</v>
      </c>
      <c r="E51" s="262">
        <f t="shared" ref="E51:P51" si="30">E52</f>
        <v>0</v>
      </c>
      <c r="F51" s="262">
        <f t="shared" si="30"/>
        <v>0</v>
      </c>
      <c r="G51" s="262">
        <f t="shared" si="30"/>
        <v>0</v>
      </c>
      <c r="H51" s="262">
        <f t="shared" si="30"/>
        <v>0</v>
      </c>
      <c r="I51" s="262">
        <f t="shared" si="30"/>
        <v>0</v>
      </c>
      <c r="J51" s="262">
        <f t="shared" si="30"/>
        <v>0</v>
      </c>
      <c r="K51" s="262">
        <f t="shared" si="30"/>
        <v>0</v>
      </c>
      <c r="L51" s="262">
        <f t="shared" si="30"/>
        <v>0</v>
      </c>
      <c r="M51" s="262">
        <f t="shared" si="30"/>
        <v>0</v>
      </c>
      <c r="N51" s="262">
        <f t="shared" si="30"/>
        <v>0</v>
      </c>
      <c r="O51" s="262">
        <f t="shared" si="30"/>
        <v>0</v>
      </c>
      <c r="P51" s="262">
        <f t="shared" si="30"/>
        <v>0</v>
      </c>
      <c r="Q51" s="263"/>
      <c r="R51" s="264"/>
      <c r="S51" s="265"/>
      <c r="T51" s="265"/>
      <c r="U51" s="265"/>
      <c r="V51" s="265"/>
      <c r="W51" s="265"/>
    </row>
    <row r="52" spans="1:23" s="266" customFormat="1" ht="20.399999999999999" x14ac:dyDescent="0.2">
      <c r="A52" s="268" t="s">
        <v>74</v>
      </c>
      <c r="B52" s="268" t="str">
        <f>'[2]PRESUPUESTO 2020'!B78</f>
        <v xml:space="preserve"> Otra maquinaria para usos especiales y sus partes y piezas</v>
      </c>
      <c r="C52" s="269">
        <f>SUM(PRESUPUESTO!F108:F111)</f>
        <v>0</v>
      </c>
      <c r="D52" s="269"/>
      <c r="E52" s="269">
        <v>0</v>
      </c>
      <c r="F52" s="269">
        <v>0</v>
      </c>
      <c r="G52" s="269">
        <v>0</v>
      </c>
      <c r="H52" s="269">
        <v>0</v>
      </c>
      <c r="I52" s="269">
        <v>0</v>
      </c>
      <c r="J52" s="269">
        <v>0</v>
      </c>
      <c r="K52" s="269">
        <v>0</v>
      </c>
      <c r="L52" s="269">
        <v>0</v>
      </c>
      <c r="M52" s="269">
        <v>0</v>
      </c>
      <c r="N52" s="269">
        <v>0</v>
      </c>
      <c r="O52" s="269">
        <v>0</v>
      </c>
      <c r="P52" s="231">
        <f t="shared" ref="P52:P60" si="31">SUM(D52:O52)</f>
        <v>0</v>
      </c>
      <c r="Q52" s="263">
        <f t="shared" si="24"/>
        <v>0</v>
      </c>
      <c r="R52" s="264">
        <f t="shared" si="25"/>
        <v>0</v>
      </c>
      <c r="S52" s="265"/>
      <c r="T52" s="265"/>
      <c r="U52" s="265"/>
      <c r="V52" s="265"/>
      <c r="W52" s="265"/>
    </row>
    <row r="53" spans="1:23" s="266" customFormat="1" ht="13.95" customHeight="1" x14ac:dyDescent="0.2">
      <c r="A53" s="261" t="s">
        <v>76</v>
      </c>
      <c r="B53" s="261" t="str">
        <f>'[2]PRESUPUESTO 2020'!B82</f>
        <v>Maquinaria de oficina, contabilidad e informática</v>
      </c>
      <c r="C53" s="262">
        <f>+C54+C55</f>
        <v>0</v>
      </c>
      <c r="D53" s="262">
        <f t="shared" ref="D53:P53" si="32">+D54+D55</f>
        <v>0</v>
      </c>
      <c r="E53" s="262">
        <f t="shared" si="32"/>
        <v>0</v>
      </c>
      <c r="F53" s="262">
        <f t="shared" si="32"/>
        <v>0</v>
      </c>
      <c r="G53" s="262">
        <f t="shared" si="32"/>
        <v>0</v>
      </c>
      <c r="H53" s="262">
        <f t="shared" si="32"/>
        <v>0</v>
      </c>
      <c r="I53" s="262">
        <f t="shared" si="32"/>
        <v>0</v>
      </c>
      <c r="J53" s="262">
        <f t="shared" si="32"/>
        <v>0</v>
      </c>
      <c r="K53" s="262">
        <f t="shared" si="32"/>
        <v>0</v>
      </c>
      <c r="L53" s="262">
        <f t="shared" si="32"/>
        <v>0</v>
      </c>
      <c r="M53" s="262">
        <f t="shared" si="32"/>
        <v>0</v>
      </c>
      <c r="N53" s="262">
        <f t="shared" si="32"/>
        <v>0</v>
      </c>
      <c r="O53" s="262">
        <f t="shared" si="32"/>
        <v>0</v>
      </c>
      <c r="P53" s="262">
        <f t="shared" si="32"/>
        <v>0</v>
      </c>
      <c r="Q53" s="263">
        <f t="shared" si="24"/>
        <v>0</v>
      </c>
      <c r="R53" s="264">
        <f t="shared" si="25"/>
        <v>0</v>
      </c>
      <c r="S53" s="265"/>
      <c r="T53" s="265"/>
      <c r="U53" s="265"/>
      <c r="V53" s="265"/>
      <c r="W53" s="265"/>
    </row>
    <row r="54" spans="1:23" s="266" customFormat="1" ht="20.399999999999999" x14ac:dyDescent="0.2">
      <c r="A54" s="268" t="s">
        <v>78</v>
      </c>
      <c r="B54" s="268" t="str">
        <f>'[2]PRESUPUESTO 2020'!B83</f>
        <v>Equipo y maquinaria de oficina - Máquina para oficina y contabilidad, y sus partes y accesorios</v>
      </c>
      <c r="C54" s="269">
        <f>SUM(PRESUPUESTO!F128:F131)</f>
        <v>0</v>
      </c>
      <c r="D54" s="269">
        <v>0</v>
      </c>
      <c r="E54" s="269">
        <v>0</v>
      </c>
      <c r="F54" s="269">
        <v>0</v>
      </c>
      <c r="G54" s="269">
        <v>0</v>
      </c>
      <c r="H54" s="269">
        <v>0</v>
      </c>
      <c r="I54" s="269">
        <v>0</v>
      </c>
      <c r="J54" s="269">
        <v>0</v>
      </c>
      <c r="K54" s="269">
        <v>0</v>
      </c>
      <c r="L54" s="269">
        <v>0</v>
      </c>
      <c r="M54" s="269">
        <v>0</v>
      </c>
      <c r="N54" s="269">
        <v>0</v>
      </c>
      <c r="O54" s="269">
        <v>0</v>
      </c>
      <c r="P54" s="231">
        <f t="shared" si="31"/>
        <v>0</v>
      </c>
      <c r="Q54" s="263">
        <f t="shared" si="24"/>
        <v>0</v>
      </c>
      <c r="R54" s="264">
        <f t="shared" si="25"/>
        <v>0</v>
      </c>
      <c r="S54" s="265"/>
      <c r="T54" s="265"/>
      <c r="U54" s="265"/>
      <c r="V54" s="265"/>
      <c r="W54" s="265"/>
    </row>
    <row r="55" spans="1:23" s="266" customFormat="1" ht="20.399999999999999" x14ac:dyDescent="0.2">
      <c r="A55" s="270" t="s">
        <v>80</v>
      </c>
      <c r="B55" s="270" t="str">
        <f>'[2]PRESUPUESTO 2020'!B84</f>
        <v>Equipo de computación - Maquinaria de Informática y sus partes, piezas y accesdorios</v>
      </c>
      <c r="C55" s="269">
        <f>SUM(PRESUPUESTO!F147:F150)</f>
        <v>0</v>
      </c>
      <c r="D55" s="269">
        <v>0</v>
      </c>
      <c r="E55" s="269">
        <v>0</v>
      </c>
      <c r="F55" s="269">
        <v>0</v>
      </c>
      <c r="G55" s="269">
        <v>0</v>
      </c>
      <c r="H55" s="269">
        <v>0</v>
      </c>
      <c r="I55" s="269">
        <v>0</v>
      </c>
      <c r="J55" s="269">
        <v>0</v>
      </c>
      <c r="K55" s="269">
        <v>0</v>
      </c>
      <c r="L55" s="269">
        <v>0</v>
      </c>
      <c r="M55" s="269">
        <v>0</v>
      </c>
      <c r="N55" s="269">
        <v>0</v>
      </c>
      <c r="O55" s="269">
        <v>0</v>
      </c>
      <c r="P55" s="231">
        <f t="shared" si="31"/>
        <v>0</v>
      </c>
      <c r="Q55" s="263"/>
      <c r="R55" s="264">
        <f t="shared" si="25"/>
        <v>0</v>
      </c>
      <c r="S55" s="265"/>
      <c r="T55" s="265"/>
      <c r="U55" s="265"/>
      <c r="V55" s="265"/>
      <c r="W55" s="265"/>
    </row>
    <row r="56" spans="1:23" s="266" customFormat="1" ht="20.399999999999999" x14ac:dyDescent="0.2">
      <c r="A56" s="261" t="s">
        <v>82</v>
      </c>
      <c r="B56" s="261" t="str">
        <f>'[2]PRESUPUESTO 2020'!B85</f>
        <v>Equipo y aparatos de radio, televisión y comunicaciones</v>
      </c>
      <c r="C56" s="262">
        <f>+C57+C58</f>
        <v>900000</v>
      </c>
      <c r="D56" s="262">
        <f t="shared" ref="D56:P56" si="33">+D57+D58</f>
        <v>0</v>
      </c>
      <c r="E56" s="262">
        <f t="shared" si="33"/>
        <v>0</v>
      </c>
      <c r="F56" s="262">
        <f t="shared" si="33"/>
        <v>0</v>
      </c>
      <c r="G56" s="262">
        <f t="shared" si="33"/>
        <v>900000</v>
      </c>
      <c r="H56" s="262">
        <f t="shared" si="33"/>
        <v>0</v>
      </c>
      <c r="I56" s="262">
        <f t="shared" si="33"/>
        <v>0</v>
      </c>
      <c r="J56" s="262">
        <f t="shared" si="33"/>
        <v>0</v>
      </c>
      <c r="K56" s="262">
        <f t="shared" si="33"/>
        <v>0</v>
      </c>
      <c r="L56" s="262">
        <f t="shared" si="33"/>
        <v>0</v>
      </c>
      <c r="M56" s="262">
        <f t="shared" si="33"/>
        <v>0</v>
      </c>
      <c r="N56" s="262">
        <f t="shared" si="33"/>
        <v>0</v>
      </c>
      <c r="O56" s="262">
        <f t="shared" si="33"/>
        <v>0</v>
      </c>
      <c r="P56" s="262">
        <f t="shared" si="33"/>
        <v>900000</v>
      </c>
      <c r="Q56" s="263"/>
      <c r="R56" s="264">
        <f t="shared" si="25"/>
        <v>0</v>
      </c>
      <c r="S56" s="265"/>
      <c r="T56" s="265"/>
      <c r="U56" s="265"/>
      <c r="V56" s="265"/>
      <c r="W56" s="265"/>
    </row>
    <row r="57" spans="1:23" s="266" customFormat="1" ht="30.6" x14ac:dyDescent="0.2">
      <c r="A57" s="268" t="s">
        <v>84</v>
      </c>
      <c r="B57" s="268" t="str">
        <f>'[2]PRESUPUESTO 2020'!B86</f>
        <v>Equipo de comunicación - Aparatos transmisores de televisión y radio; televisión, video y cámaras digitales; teléfonos</v>
      </c>
      <c r="C57" s="269">
        <f>SUM(PRESUPUESTO!F167:F170)</f>
        <v>0</v>
      </c>
      <c r="D57" s="269">
        <v>0</v>
      </c>
      <c r="E57" s="269">
        <v>0</v>
      </c>
      <c r="F57" s="269">
        <v>0</v>
      </c>
      <c r="G57" s="269">
        <v>0</v>
      </c>
      <c r="H57" s="269">
        <v>0</v>
      </c>
      <c r="I57" s="269">
        <v>0</v>
      </c>
      <c r="J57" s="269">
        <v>0</v>
      </c>
      <c r="K57" s="269">
        <v>0</v>
      </c>
      <c r="L57" s="269">
        <v>0</v>
      </c>
      <c r="M57" s="269">
        <v>0</v>
      </c>
      <c r="N57" s="269">
        <v>0</v>
      </c>
      <c r="O57" s="269">
        <v>0</v>
      </c>
      <c r="P57" s="231">
        <f t="shared" si="31"/>
        <v>0</v>
      </c>
      <c r="Q57" s="263"/>
      <c r="R57" s="264">
        <f t="shared" si="25"/>
        <v>0</v>
      </c>
      <c r="S57" s="265"/>
      <c r="T57" s="265"/>
      <c r="U57" s="265"/>
      <c r="V57" s="265"/>
      <c r="W57" s="265"/>
    </row>
    <row r="58" spans="1:23" s="266" customFormat="1" ht="30.6" x14ac:dyDescent="0.2">
      <c r="A58" s="268" t="s">
        <v>86</v>
      </c>
      <c r="B58" s="268" t="str">
        <f>'[2]PRESUPUESTO 2020'!B87</f>
        <v>Radiorreceptores y receptores de televisión; aparatos para la grabación y reproducción de sonido y video; micrófonos, altavoces, amplificadores, etc.</v>
      </c>
      <c r="C58" s="269">
        <f>SUM(PRESUPUESTO!F186:F189)</f>
        <v>900000</v>
      </c>
      <c r="D58" s="269">
        <v>0</v>
      </c>
      <c r="E58" s="269">
        <v>0</v>
      </c>
      <c r="F58" s="269">
        <v>0</v>
      </c>
      <c r="G58" s="269">
        <v>900000</v>
      </c>
      <c r="H58" s="269">
        <v>0</v>
      </c>
      <c r="I58" s="269">
        <v>0</v>
      </c>
      <c r="J58" s="269">
        <v>0</v>
      </c>
      <c r="K58" s="269">
        <v>0</v>
      </c>
      <c r="L58" s="269">
        <v>0</v>
      </c>
      <c r="M58" s="269">
        <v>0</v>
      </c>
      <c r="N58" s="269">
        <v>0</v>
      </c>
      <c r="O58" s="269">
        <v>0</v>
      </c>
      <c r="P58" s="231">
        <f t="shared" si="31"/>
        <v>900000</v>
      </c>
      <c r="Q58" s="263"/>
      <c r="R58" s="264">
        <f t="shared" si="25"/>
        <v>0</v>
      </c>
      <c r="S58" s="265"/>
      <c r="T58" s="265"/>
      <c r="U58" s="265"/>
      <c r="V58" s="265"/>
      <c r="W58" s="265"/>
    </row>
    <row r="59" spans="1:23" s="266" customFormat="1" ht="20.399999999999999" x14ac:dyDescent="0.2">
      <c r="A59" s="261" t="s">
        <v>88</v>
      </c>
      <c r="B59" s="261" t="str">
        <f>'[2]PRESUPUESTO 2020'!B88</f>
        <v>Aparatos médicos, instrumentos ópticos y de precisión, relojes</v>
      </c>
      <c r="C59" s="262">
        <f>+C60</f>
        <v>0</v>
      </c>
      <c r="D59" s="262">
        <f t="shared" ref="D59:P59" si="34">+D60</f>
        <v>0</v>
      </c>
      <c r="E59" s="262">
        <f t="shared" si="34"/>
        <v>0</v>
      </c>
      <c r="F59" s="262">
        <f t="shared" si="34"/>
        <v>0</v>
      </c>
      <c r="G59" s="262">
        <f t="shared" si="34"/>
        <v>0</v>
      </c>
      <c r="H59" s="262">
        <f t="shared" si="34"/>
        <v>0</v>
      </c>
      <c r="I59" s="262">
        <f t="shared" si="34"/>
        <v>0</v>
      </c>
      <c r="J59" s="262">
        <f t="shared" si="34"/>
        <v>0</v>
      </c>
      <c r="K59" s="262">
        <f t="shared" si="34"/>
        <v>0</v>
      </c>
      <c r="L59" s="262">
        <f t="shared" si="34"/>
        <v>0</v>
      </c>
      <c r="M59" s="262">
        <f t="shared" si="34"/>
        <v>0</v>
      </c>
      <c r="N59" s="262">
        <f t="shared" si="34"/>
        <v>0</v>
      </c>
      <c r="O59" s="262">
        <f t="shared" si="34"/>
        <v>0</v>
      </c>
      <c r="P59" s="262">
        <f t="shared" si="34"/>
        <v>0</v>
      </c>
      <c r="Q59" s="263"/>
      <c r="R59" s="264">
        <f t="shared" si="25"/>
        <v>0</v>
      </c>
      <c r="S59" s="265"/>
      <c r="T59" s="265"/>
      <c r="U59" s="265"/>
      <c r="V59" s="265"/>
      <c r="W59" s="265"/>
    </row>
    <row r="60" spans="1:23" s="258" customFormat="1" ht="40.799999999999997" x14ac:dyDescent="0.2">
      <c r="A60" s="268" t="s">
        <v>90</v>
      </c>
      <c r="B60" s="268" t="str">
        <f>'[2]PRESUPUESTO 2020'!B89</f>
        <v>Instrumentos y aparatos de medición, verificación, análisis, de navegación y para otros fines (excepto instrumentos ópticos); instrumentos de control de procesos industriales, sus partes, piezas y accesorios</v>
      </c>
      <c r="C60" s="269">
        <f>SUM(PRESUPUESTO!F206:F209)</f>
        <v>0</v>
      </c>
      <c r="D60" s="269">
        <v>0</v>
      </c>
      <c r="E60" s="269">
        <v>0</v>
      </c>
      <c r="F60" s="269">
        <v>0</v>
      </c>
      <c r="G60" s="269">
        <v>0</v>
      </c>
      <c r="H60" s="269">
        <v>0</v>
      </c>
      <c r="I60" s="269">
        <v>0</v>
      </c>
      <c r="J60" s="269">
        <v>0</v>
      </c>
      <c r="K60" s="269">
        <v>0</v>
      </c>
      <c r="L60" s="269">
        <v>0</v>
      </c>
      <c r="M60" s="269">
        <v>0</v>
      </c>
      <c r="N60" s="269">
        <v>0</v>
      </c>
      <c r="O60" s="269">
        <v>0</v>
      </c>
      <c r="P60" s="231">
        <f t="shared" si="31"/>
        <v>0</v>
      </c>
      <c r="Q60" s="255"/>
      <c r="R60" s="256">
        <f t="shared" si="25"/>
        <v>0</v>
      </c>
      <c r="S60" s="257"/>
      <c r="T60" s="257"/>
      <c r="U60" s="257"/>
      <c r="V60" s="257"/>
      <c r="W60" s="257"/>
    </row>
    <row r="61" spans="1:23" s="266" customFormat="1" ht="20.399999999999999" x14ac:dyDescent="0.2">
      <c r="A61" s="271" t="s">
        <v>92</v>
      </c>
      <c r="B61" s="271" t="str">
        <f>'[2]PRESUPUESTO 2020'!B90</f>
        <v>Activos Fijos no clasificados como Maquinaria y Equipo</v>
      </c>
      <c r="C61" s="272">
        <f>+C62</f>
        <v>4800000</v>
      </c>
      <c r="D61" s="272">
        <f t="shared" ref="D61:P61" si="35">+D62</f>
        <v>0</v>
      </c>
      <c r="E61" s="272">
        <f t="shared" si="35"/>
        <v>0</v>
      </c>
      <c r="F61" s="272">
        <f t="shared" si="35"/>
        <v>0</v>
      </c>
      <c r="G61" s="272">
        <f t="shared" si="35"/>
        <v>1800000</v>
      </c>
      <c r="H61" s="272">
        <f t="shared" si="35"/>
        <v>3000000</v>
      </c>
      <c r="I61" s="272">
        <f t="shared" si="35"/>
        <v>0</v>
      </c>
      <c r="J61" s="272">
        <f t="shared" si="35"/>
        <v>0</v>
      </c>
      <c r="K61" s="272">
        <f t="shared" si="35"/>
        <v>0</v>
      </c>
      <c r="L61" s="272">
        <f t="shared" si="35"/>
        <v>0</v>
      </c>
      <c r="M61" s="272">
        <f t="shared" si="35"/>
        <v>0</v>
      </c>
      <c r="N61" s="272">
        <f t="shared" si="35"/>
        <v>0</v>
      </c>
      <c r="O61" s="272">
        <f t="shared" si="35"/>
        <v>0</v>
      </c>
      <c r="P61" s="272">
        <f t="shared" si="35"/>
        <v>4800000</v>
      </c>
      <c r="Q61" s="263"/>
      <c r="R61" s="264">
        <f t="shared" si="25"/>
        <v>0</v>
      </c>
      <c r="S61" s="265"/>
      <c r="T61" s="265"/>
      <c r="U61" s="265"/>
      <c r="V61" s="265"/>
      <c r="W61" s="265"/>
    </row>
    <row r="62" spans="1:23" s="266" customFormat="1" ht="20.399999999999999" x14ac:dyDescent="0.2">
      <c r="A62" s="261" t="s">
        <v>94</v>
      </c>
      <c r="B62" s="261" t="str">
        <f>'[2]PRESUPUESTO 2020'!B91</f>
        <v>Muebles, instrumentos musicales, artículos de deporte y antiguedades</v>
      </c>
      <c r="C62" s="262">
        <f>+C63+C66+C67</f>
        <v>4800000</v>
      </c>
      <c r="D62" s="262">
        <f t="shared" ref="D62:P62" si="36">+D63+D66+D67</f>
        <v>0</v>
      </c>
      <c r="E62" s="262">
        <f t="shared" si="36"/>
        <v>0</v>
      </c>
      <c r="F62" s="262">
        <f t="shared" si="36"/>
        <v>0</v>
      </c>
      <c r="G62" s="262">
        <f t="shared" si="36"/>
        <v>1800000</v>
      </c>
      <c r="H62" s="262">
        <f t="shared" si="36"/>
        <v>3000000</v>
      </c>
      <c r="I62" s="262">
        <f t="shared" si="36"/>
        <v>0</v>
      </c>
      <c r="J62" s="262">
        <f t="shared" si="36"/>
        <v>0</v>
      </c>
      <c r="K62" s="262">
        <f t="shared" si="36"/>
        <v>0</v>
      </c>
      <c r="L62" s="262">
        <f t="shared" si="36"/>
        <v>0</v>
      </c>
      <c r="M62" s="262">
        <f t="shared" si="36"/>
        <v>0</v>
      </c>
      <c r="N62" s="262">
        <f t="shared" si="36"/>
        <v>0</v>
      </c>
      <c r="O62" s="262">
        <f t="shared" si="36"/>
        <v>0</v>
      </c>
      <c r="P62" s="262">
        <f t="shared" si="36"/>
        <v>4800000</v>
      </c>
      <c r="Q62" s="263"/>
      <c r="R62" s="264">
        <f t="shared" si="25"/>
        <v>0</v>
      </c>
      <c r="S62" s="265"/>
      <c r="T62" s="265"/>
      <c r="U62" s="265"/>
      <c r="V62" s="265"/>
      <c r="W62" s="265"/>
    </row>
    <row r="63" spans="1:23" s="266" customFormat="1" ht="12.6" customHeight="1" x14ac:dyDescent="0.2">
      <c r="A63" s="261" t="s">
        <v>96</v>
      </c>
      <c r="B63" s="261" t="str">
        <f>'[2]PRESUPUESTO 2020'!B92</f>
        <v>Muebles</v>
      </c>
      <c r="C63" s="262">
        <f>+C64+C65</f>
        <v>1800000</v>
      </c>
      <c r="D63" s="262">
        <f t="shared" ref="D63:P63" si="37">+D64+D65</f>
        <v>0</v>
      </c>
      <c r="E63" s="262">
        <f t="shared" si="37"/>
        <v>0</v>
      </c>
      <c r="F63" s="262">
        <f t="shared" si="37"/>
        <v>0</v>
      </c>
      <c r="G63" s="262">
        <f t="shared" si="37"/>
        <v>1800000</v>
      </c>
      <c r="H63" s="262">
        <f t="shared" si="37"/>
        <v>0</v>
      </c>
      <c r="I63" s="262">
        <f t="shared" si="37"/>
        <v>0</v>
      </c>
      <c r="J63" s="262">
        <f t="shared" si="37"/>
        <v>0</v>
      </c>
      <c r="K63" s="262">
        <f t="shared" si="37"/>
        <v>0</v>
      </c>
      <c r="L63" s="262">
        <f t="shared" si="37"/>
        <v>0</v>
      </c>
      <c r="M63" s="262">
        <f t="shared" si="37"/>
        <v>0</v>
      </c>
      <c r="N63" s="262">
        <f t="shared" si="37"/>
        <v>0</v>
      </c>
      <c r="O63" s="262">
        <f t="shared" si="37"/>
        <v>0</v>
      </c>
      <c r="P63" s="262">
        <f t="shared" si="37"/>
        <v>1800000</v>
      </c>
      <c r="Q63" s="263"/>
      <c r="R63" s="264">
        <f t="shared" si="25"/>
        <v>0</v>
      </c>
      <c r="S63" s="265"/>
      <c r="T63" s="265"/>
      <c r="U63" s="265"/>
      <c r="V63" s="265"/>
      <c r="W63" s="265"/>
    </row>
    <row r="64" spans="1:23" s="266" customFormat="1" ht="22.8" x14ac:dyDescent="0.2">
      <c r="A64" s="273" t="s">
        <v>98</v>
      </c>
      <c r="B64" s="274" t="str">
        <f>'[2]PRESUPUESTO 2020'!B93</f>
        <v>Muebles y enseres - Muebles del tipo utilizado en la oficina</v>
      </c>
      <c r="C64" s="275">
        <f>SUM(PRESUPUESTO!F228:F231)</f>
        <v>1800000</v>
      </c>
      <c r="D64" s="275">
        <v>0</v>
      </c>
      <c r="E64" s="275">
        <v>0</v>
      </c>
      <c r="F64" s="275">
        <v>0</v>
      </c>
      <c r="G64" s="275">
        <v>1800000</v>
      </c>
      <c r="H64" s="275">
        <v>0</v>
      </c>
      <c r="I64" s="275">
        <v>0</v>
      </c>
      <c r="J64" s="275">
        <v>0</v>
      </c>
      <c r="K64" s="275">
        <v>0</v>
      </c>
      <c r="L64" s="275">
        <v>0</v>
      </c>
      <c r="M64" s="275">
        <v>0</v>
      </c>
      <c r="N64" s="275">
        <v>0</v>
      </c>
      <c r="O64" s="275">
        <v>0</v>
      </c>
      <c r="P64" s="231">
        <f t="shared" ref="P64:P67" si="38">SUM(D64:O64)</f>
        <v>1800000</v>
      </c>
      <c r="Q64" s="276"/>
      <c r="R64" s="264">
        <f t="shared" si="25"/>
        <v>0</v>
      </c>
      <c r="S64" s="265"/>
      <c r="T64" s="265"/>
      <c r="U64" s="265"/>
      <c r="V64" s="265"/>
      <c r="W64" s="265"/>
    </row>
    <row r="65" spans="1:23" s="266" customFormat="1" ht="12.6" customHeight="1" x14ac:dyDescent="0.2">
      <c r="A65" s="273" t="s">
        <v>100</v>
      </c>
      <c r="B65" s="274" t="s">
        <v>323</v>
      </c>
      <c r="C65" s="307">
        <f>SUM(PRESUPUESTO!F247:F250)</f>
        <v>0</v>
      </c>
      <c r="D65" s="307"/>
      <c r="E65" s="307"/>
      <c r="F65" s="307"/>
      <c r="G65" s="307"/>
      <c r="H65" s="307"/>
      <c r="I65" s="307"/>
      <c r="J65" s="307"/>
      <c r="K65" s="307"/>
      <c r="L65" s="307"/>
      <c r="M65" s="307"/>
      <c r="N65" s="307"/>
      <c r="O65" s="307"/>
      <c r="P65" s="231"/>
      <c r="Q65" s="276"/>
      <c r="R65" s="264"/>
      <c r="S65" s="265"/>
      <c r="T65" s="265"/>
      <c r="U65" s="265"/>
      <c r="V65" s="265"/>
      <c r="W65" s="265"/>
    </row>
    <row r="66" spans="1:23" s="266" customFormat="1" ht="12.6" customHeight="1" x14ac:dyDescent="0.2">
      <c r="A66" s="277" t="s">
        <v>102</v>
      </c>
      <c r="B66" s="277" t="str">
        <f>'[2]PRESUPUESTO 2020'!B94</f>
        <v>Equipo de Musica - Instrumentos musicales</v>
      </c>
      <c r="C66" s="278">
        <f>SUM(PRESUPUESTO!F266:F269)</f>
        <v>3000000</v>
      </c>
      <c r="D66" s="278">
        <v>0</v>
      </c>
      <c r="E66" s="278">
        <v>0</v>
      </c>
      <c r="F66" s="278">
        <v>0</v>
      </c>
      <c r="G66" s="278">
        <v>0</v>
      </c>
      <c r="H66" s="278">
        <v>3000000</v>
      </c>
      <c r="I66" s="278">
        <v>0</v>
      </c>
      <c r="J66" s="278">
        <v>0</v>
      </c>
      <c r="K66" s="278">
        <v>0</v>
      </c>
      <c r="L66" s="278">
        <v>0</v>
      </c>
      <c r="M66" s="278">
        <v>0</v>
      </c>
      <c r="N66" s="278">
        <v>0</v>
      </c>
      <c r="O66" s="278">
        <v>0</v>
      </c>
      <c r="P66" s="231">
        <f t="shared" si="38"/>
        <v>3000000</v>
      </c>
      <c r="Q66" s="276"/>
      <c r="R66" s="264">
        <f t="shared" si="25"/>
        <v>0</v>
      </c>
      <c r="S66" s="265"/>
      <c r="T66" s="265"/>
      <c r="U66" s="265"/>
      <c r="V66" s="265"/>
      <c r="W66" s="265"/>
    </row>
    <row r="67" spans="1:23" s="266" customFormat="1" ht="12.6" customHeight="1" x14ac:dyDescent="0.2">
      <c r="A67" s="268" t="s">
        <v>104</v>
      </c>
      <c r="B67" s="268" t="str">
        <f>'[2]PRESUPUESTO 2020'!B95</f>
        <v>Equipo de recreación y deporte - Artículos de deporte</v>
      </c>
      <c r="C67" s="269">
        <f>SUM(PRESUPUESTO!F285:F288)</f>
        <v>0</v>
      </c>
      <c r="D67" s="269">
        <v>0</v>
      </c>
      <c r="E67" s="269">
        <v>0</v>
      </c>
      <c r="F67" s="269">
        <v>0</v>
      </c>
      <c r="G67" s="269">
        <v>0</v>
      </c>
      <c r="H67" s="269">
        <v>0</v>
      </c>
      <c r="I67" s="269">
        <v>0</v>
      </c>
      <c r="J67" s="269">
        <v>0</v>
      </c>
      <c r="K67" s="269">
        <v>0</v>
      </c>
      <c r="L67" s="269">
        <v>0</v>
      </c>
      <c r="M67" s="269">
        <v>0</v>
      </c>
      <c r="N67" s="269">
        <v>0</v>
      </c>
      <c r="O67" s="269">
        <v>0</v>
      </c>
      <c r="P67" s="231">
        <f t="shared" si="38"/>
        <v>0</v>
      </c>
      <c r="Q67" s="276"/>
      <c r="R67" s="264">
        <f t="shared" si="25"/>
        <v>0</v>
      </c>
      <c r="S67" s="265"/>
      <c r="T67" s="265"/>
      <c r="U67" s="265"/>
      <c r="V67" s="265"/>
      <c r="W67" s="265"/>
    </row>
    <row r="68" spans="1:23" s="258" customFormat="1" x14ac:dyDescent="0.2">
      <c r="A68" s="271" t="s">
        <v>106</v>
      </c>
      <c r="B68" s="271" t="str">
        <f>'[2]PRESUPUESTO 2020'!B96</f>
        <v>Otros Activos Fijos</v>
      </c>
      <c r="C68" s="272">
        <f>+C69+C77</f>
        <v>0</v>
      </c>
      <c r="D68" s="272">
        <f t="shared" ref="D68:P68" si="39">+D69+D77</f>
        <v>0</v>
      </c>
      <c r="E68" s="272">
        <f t="shared" si="39"/>
        <v>0</v>
      </c>
      <c r="F68" s="272">
        <f t="shared" si="39"/>
        <v>0</v>
      </c>
      <c r="G68" s="272">
        <f t="shared" si="39"/>
        <v>0</v>
      </c>
      <c r="H68" s="272">
        <f t="shared" si="39"/>
        <v>0</v>
      </c>
      <c r="I68" s="272">
        <f t="shared" si="39"/>
        <v>0</v>
      </c>
      <c r="J68" s="272">
        <f t="shared" si="39"/>
        <v>0</v>
      </c>
      <c r="K68" s="272">
        <f t="shared" si="39"/>
        <v>0</v>
      </c>
      <c r="L68" s="272">
        <f t="shared" si="39"/>
        <v>0</v>
      </c>
      <c r="M68" s="272">
        <f t="shared" si="39"/>
        <v>0</v>
      </c>
      <c r="N68" s="272">
        <f t="shared" si="39"/>
        <v>0</v>
      </c>
      <c r="O68" s="272">
        <f t="shared" si="39"/>
        <v>0</v>
      </c>
      <c r="P68" s="272">
        <f t="shared" si="39"/>
        <v>0</v>
      </c>
      <c r="Q68" s="279"/>
      <c r="R68" s="256">
        <f t="shared" si="25"/>
        <v>0</v>
      </c>
      <c r="S68" s="257"/>
      <c r="T68" s="257"/>
      <c r="U68" s="257"/>
      <c r="V68" s="257"/>
      <c r="W68" s="257"/>
    </row>
    <row r="69" spans="1:23" s="258" customFormat="1" x14ac:dyDescent="0.2">
      <c r="A69" s="271" t="s">
        <v>108</v>
      </c>
      <c r="B69" s="271" t="str">
        <f>'[2]PRESUPUESTO 2020'!B97</f>
        <v>Recursos Biológios cultivados</v>
      </c>
      <c r="C69" s="272">
        <f>+C70+C74</f>
        <v>0</v>
      </c>
      <c r="D69" s="272">
        <f t="shared" ref="D69:P69" si="40">+D70+D74</f>
        <v>0</v>
      </c>
      <c r="E69" s="272">
        <f t="shared" si="40"/>
        <v>0</v>
      </c>
      <c r="F69" s="272">
        <f t="shared" si="40"/>
        <v>0</v>
      </c>
      <c r="G69" s="272">
        <f t="shared" si="40"/>
        <v>0</v>
      </c>
      <c r="H69" s="272">
        <f t="shared" si="40"/>
        <v>0</v>
      </c>
      <c r="I69" s="272">
        <f t="shared" si="40"/>
        <v>0</v>
      </c>
      <c r="J69" s="272">
        <f t="shared" si="40"/>
        <v>0</v>
      </c>
      <c r="K69" s="272">
        <f t="shared" si="40"/>
        <v>0</v>
      </c>
      <c r="L69" s="272">
        <f t="shared" si="40"/>
        <v>0</v>
      </c>
      <c r="M69" s="272">
        <f t="shared" si="40"/>
        <v>0</v>
      </c>
      <c r="N69" s="272">
        <f t="shared" si="40"/>
        <v>0</v>
      </c>
      <c r="O69" s="272">
        <f t="shared" si="40"/>
        <v>0</v>
      </c>
      <c r="P69" s="272">
        <f t="shared" si="40"/>
        <v>0</v>
      </c>
      <c r="Q69" s="279"/>
      <c r="R69" s="256">
        <f t="shared" si="25"/>
        <v>0</v>
      </c>
      <c r="S69" s="257"/>
      <c r="T69" s="257"/>
      <c r="U69" s="257"/>
      <c r="V69" s="257"/>
      <c r="W69" s="257"/>
    </row>
    <row r="70" spans="1:23" s="266" customFormat="1" ht="20.399999999999999" x14ac:dyDescent="0.2">
      <c r="A70" s="261" t="s">
        <v>110</v>
      </c>
      <c r="B70" s="261" t="str">
        <f>'[2]PRESUPUESTO 2020'!B98</f>
        <v>compra de Semovientes - Recursos animales que generan productos en forma repetida</v>
      </c>
      <c r="C70" s="262">
        <f>+C71+C72+C73</f>
        <v>0</v>
      </c>
      <c r="D70" s="262">
        <f t="shared" ref="D70:P70" si="41">+D71+D72+D73</f>
        <v>0</v>
      </c>
      <c r="E70" s="262">
        <f t="shared" si="41"/>
        <v>0</v>
      </c>
      <c r="F70" s="262">
        <f t="shared" si="41"/>
        <v>0</v>
      </c>
      <c r="G70" s="262">
        <f t="shared" si="41"/>
        <v>0</v>
      </c>
      <c r="H70" s="262">
        <f t="shared" si="41"/>
        <v>0</v>
      </c>
      <c r="I70" s="262">
        <f t="shared" si="41"/>
        <v>0</v>
      </c>
      <c r="J70" s="262">
        <f t="shared" si="41"/>
        <v>0</v>
      </c>
      <c r="K70" s="262">
        <f t="shared" si="41"/>
        <v>0</v>
      </c>
      <c r="L70" s="262">
        <f t="shared" si="41"/>
        <v>0</v>
      </c>
      <c r="M70" s="262">
        <f t="shared" si="41"/>
        <v>0</v>
      </c>
      <c r="N70" s="262">
        <f t="shared" si="41"/>
        <v>0</v>
      </c>
      <c r="O70" s="262">
        <f t="shared" si="41"/>
        <v>0</v>
      </c>
      <c r="P70" s="262">
        <f t="shared" si="41"/>
        <v>0</v>
      </c>
      <c r="Q70" s="276"/>
      <c r="R70" s="264">
        <f t="shared" si="25"/>
        <v>0</v>
      </c>
      <c r="S70" s="265"/>
      <c r="T70" s="265"/>
      <c r="U70" s="265"/>
      <c r="V70" s="265"/>
      <c r="W70" s="265"/>
    </row>
    <row r="71" spans="1:23" s="266" customFormat="1" ht="12.6" customHeight="1" x14ac:dyDescent="0.2">
      <c r="A71" s="268" t="s">
        <v>112</v>
      </c>
      <c r="B71" s="268" t="str">
        <f>'[2]PRESUPUESTO 2020'!B99</f>
        <v>Animales de cria</v>
      </c>
      <c r="C71" s="269">
        <f>SUM(PRESUPUESTO!F307:F310)</f>
        <v>0</v>
      </c>
      <c r="D71" s="269">
        <v>0</v>
      </c>
      <c r="E71" s="269">
        <v>0</v>
      </c>
      <c r="F71" s="269">
        <v>0</v>
      </c>
      <c r="G71" s="269">
        <v>0</v>
      </c>
      <c r="H71" s="269">
        <v>0</v>
      </c>
      <c r="I71" s="269">
        <v>0</v>
      </c>
      <c r="J71" s="269">
        <v>0</v>
      </c>
      <c r="K71" s="269">
        <v>0</v>
      </c>
      <c r="L71" s="269">
        <v>0</v>
      </c>
      <c r="M71" s="269">
        <v>0</v>
      </c>
      <c r="N71" s="269">
        <v>0</v>
      </c>
      <c r="O71" s="269">
        <v>0</v>
      </c>
      <c r="P71" s="231">
        <f t="shared" ref="P71:P72" si="42">SUM(D71:O71)</f>
        <v>0</v>
      </c>
      <c r="Q71" s="276"/>
      <c r="R71" s="264">
        <f t="shared" si="25"/>
        <v>0</v>
      </c>
      <c r="S71" s="265"/>
      <c r="T71" s="265"/>
      <c r="U71" s="265"/>
      <c r="V71" s="265"/>
      <c r="W71" s="265"/>
    </row>
    <row r="72" spans="1:23" s="266" customFormat="1" ht="12.6" customHeight="1" x14ac:dyDescent="0.2">
      <c r="A72" s="280" t="s">
        <v>114</v>
      </c>
      <c r="B72" s="280" t="s">
        <v>621</v>
      </c>
      <c r="C72" s="281">
        <f>SUM(PRESUPUESTO!F326:F329)</f>
        <v>0</v>
      </c>
      <c r="D72" s="281">
        <v>0</v>
      </c>
      <c r="E72" s="281">
        <v>0</v>
      </c>
      <c r="F72" s="281">
        <v>0</v>
      </c>
      <c r="G72" s="281">
        <v>0</v>
      </c>
      <c r="H72" s="281">
        <v>0</v>
      </c>
      <c r="I72" s="281">
        <v>0</v>
      </c>
      <c r="J72" s="281">
        <v>0</v>
      </c>
      <c r="K72" s="281">
        <v>0</v>
      </c>
      <c r="L72" s="281">
        <v>0</v>
      </c>
      <c r="M72" s="281">
        <v>0</v>
      </c>
      <c r="N72" s="281">
        <v>0</v>
      </c>
      <c r="O72" s="281">
        <v>0</v>
      </c>
      <c r="P72" s="231">
        <f t="shared" si="42"/>
        <v>0</v>
      </c>
      <c r="Q72" s="276"/>
      <c r="R72" s="264">
        <f t="shared" si="25"/>
        <v>0</v>
      </c>
      <c r="S72" s="265"/>
      <c r="T72" s="265"/>
      <c r="U72" s="265"/>
      <c r="V72" s="265"/>
      <c r="W72" s="265"/>
    </row>
    <row r="73" spans="1:23" s="266" customFormat="1" ht="20.399999999999999" x14ac:dyDescent="0.2">
      <c r="A73" s="268" t="s">
        <v>116</v>
      </c>
      <c r="B73" s="268" t="str">
        <f>'[2]PRESUPUESTO 2020'!B102</f>
        <v>Otros animales que general productos en forma repetida</v>
      </c>
      <c r="C73" s="269">
        <f>SUM(PRESUPUESTO!F345:F348)</f>
        <v>0</v>
      </c>
      <c r="D73" s="269">
        <v>0</v>
      </c>
      <c r="E73" s="269">
        <v>0</v>
      </c>
      <c r="F73" s="269">
        <v>0</v>
      </c>
      <c r="G73" s="269">
        <v>0</v>
      </c>
      <c r="H73" s="269">
        <v>0</v>
      </c>
      <c r="I73" s="269">
        <v>0</v>
      </c>
      <c r="J73" s="269">
        <v>0</v>
      </c>
      <c r="K73" s="269">
        <v>0</v>
      </c>
      <c r="L73" s="269">
        <v>0</v>
      </c>
      <c r="M73" s="269">
        <v>0</v>
      </c>
      <c r="N73" s="269">
        <v>0</v>
      </c>
      <c r="O73" s="269">
        <v>0</v>
      </c>
      <c r="P73" s="269">
        <v>0</v>
      </c>
      <c r="Q73" s="276"/>
      <c r="R73" s="264">
        <f t="shared" si="25"/>
        <v>0</v>
      </c>
      <c r="S73" s="265"/>
      <c r="T73" s="265"/>
      <c r="U73" s="265"/>
      <c r="V73" s="265"/>
      <c r="W73" s="265"/>
    </row>
    <row r="74" spans="1:23" s="266" customFormat="1" ht="20.399999999999999" x14ac:dyDescent="0.2">
      <c r="A74" s="261" t="s">
        <v>118</v>
      </c>
      <c r="B74" s="261" t="s">
        <v>622</v>
      </c>
      <c r="C74" s="262">
        <f>+C75+C76</f>
        <v>0</v>
      </c>
      <c r="D74" s="262">
        <f t="shared" ref="D74:P74" si="43">+D75+D76</f>
        <v>0</v>
      </c>
      <c r="E74" s="262">
        <f t="shared" si="43"/>
        <v>0</v>
      </c>
      <c r="F74" s="262">
        <f t="shared" si="43"/>
        <v>0</v>
      </c>
      <c r="G74" s="262">
        <f t="shared" si="43"/>
        <v>0</v>
      </c>
      <c r="H74" s="262">
        <f t="shared" si="43"/>
        <v>0</v>
      </c>
      <c r="I74" s="262">
        <f t="shared" si="43"/>
        <v>0</v>
      </c>
      <c r="J74" s="262">
        <f t="shared" si="43"/>
        <v>0</v>
      </c>
      <c r="K74" s="262">
        <f t="shared" si="43"/>
        <v>0</v>
      </c>
      <c r="L74" s="262">
        <f t="shared" si="43"/>
        <v>0</v>
      </c>
      <c r="M74" s="262">
        <f t="shared" si="43"/>
        <v>0</v>
      </c>
      <c r="N74" s="262">
        <f t="shared" si="43"/>
        <v>0</v>
      </c>
      <c r="O74" s="262">
        <f t="shared" si="43"/>
        <v>0</v>
      </c>
      <c r="P74" s="262">
        <f t="shared" si="43"/>
        <v>0</v>
      </c>
      <c r="Q74" s="276"/>
      <c r="R74" s="264">
        <f t="shared" ref="R74:R76" si="44">+C74-P74</f>
        <v>0</v>
      </c>
      <c r="S74" s="265"/>
      <c r="T74" s="265"/>
      <c r="U74" s="265"/>
      <c r="V74" s="265"/>
      <c r="W74" s="265"/>
    </row>
    <row r="75" spans="1:23" s="266" customFormat="1" ht="13.2" customHeight="1" x14ac:dyDescent="0.2">
      <c r="A75" s="268" t="s">
        <v>120</v>
      </c>
      <c r="B75" s="268" t="s">
        <v>623</v>
      </c>
      <c r="C75" s="269">
        <f>SUM(PRESUPUESTO!F365:F368)</f>
        <v>0</v>
      </c>
      <c r="D75" s="269">
        <v>0</v>
      </c>
      <c r="E75" s="269">
        <v>0</v>
      </c>
      <c r="F75" s="269">
        <v>0</v>
      </c>
      <c r="G75" s="269">
        <v>0</v>
      </c>
      <c r="H75" s="269">
        <v>0</v>
      </c>
      <c r="I75" s="269">
        <v>0</v>
      </c>
      <c r="J75" s="269">
        <v>0</v>
      </c>
      <c r="K75" s="269">
        <v>0</v>
      </c>
      <c r="L75" s="269">
        <v>0</v>
      </c>
      <c r="M75" s="269">
        <v>0</v>
      </c>
      <c r="N75" s="269">
        <v>0</v>
      </c>
      <c r="O75" s="269">
        <v>0</v>
      </c>
      <c r="P75" s="231">
        <f t="shared" ref="P75:P76" si="45">SUM(D75:O75)</f>
        <v>0</v>
      </c>
      <c r="Q75" s="276"/>
      <c r="R75" s="264">
        <f t="shared" si="44"/>
        <v>0</v>
      </c>
      <c r="S75" s="265"/>
      <c r="T75" s="265"/>
      <c r="U75" s="265"/>
      <c r="V75" s="265"/>
      <c r="W75" s="265"/>
    </row>
    <row r="76" spans="1:23" s="266" customFormat="1" ht="20.399999999999999" x14ac:dyDescent="0.2">
      <c r="A76" s="280" t="s">
        <v>122</v>
      </c>
      <c r="B76" s="280" t="s">
        <v>624</v>
      </c>
      <c r="C76" s="281">
        <f>SUM(PRESUPUESTO!F384:F387)</f>
        <v>0</v>
      </c>
      <c r="D76" s="281">
        <v>0</v>
      </c>
      <c r="E76" s="281">
        <v>0</v>
      </c>
      <c r="F76" s="281">
        <v>0</v>
      </c>
      <c r="G76" s="281">
        <v>0</v>
      </c>
      <c r="H76" s="281">
        <v>0</v>
      </c>
      <c r="I76" s="281">
        <v>0</v>
      </c>
      <c r="J76" s="281">
        <v>0</v>
      </c>
      <c r="K76" s="281">
        <v>0</v>
      </c>
      <c r="L76" s="281">
        <v>0</v>
      </c>
      <c r="M76" s="281">
        <v>0</v>
      </c>
      <c r="N76" s="281">
        <v>0</v>
      </c>
      <c r="O76" s="281">
        <v>0</v>
      </c>
      <c r="P76" s="231">
        <f t="shared" si="45"/>
        <v>0</v>
      </c>
      <c r="Q76" s="276"/>
      <c r="R76" s="264">
        <f t="shared" si="44"/>
        <v>0</v>
      </c>
      <c r="S76" s="265"/>
      <c r="T76" s="265"/>
      <c r="U76" s="265"/>
      <c r="V76" s="265"/>
      <c r="W76" s="265"/>
    </row>
    <row r="77" spans="1:23" s="266" customFormat="1" x14ac:dyDescent="0.2">
      <c r="A77" s="271" t="s">
        <v>124</v>
      </c>
      <c r="B77" s="271" t="str">
        <f>'[2]PRESUPUESTO 2020'!B103</f>
        <v>Productos de Propiedad Intelectual</v>
      </c>
      <c r="C77" s="272">
        <f>+C78</f>
        <v>0</v>
      </c>
      <c r="D77" s="272">
        <f t="shared" ref="D77:P79" si="46">+D78</f>
        <v>0</v>
      </c>
      <c r="E77" s="272">
        <f t="shared" si="46"/>
        <v>0</v>
      </c>
      <c r="F77" s="272">
        <f t="shared" si="46"/>
        <v>0</v>
      </c>
      <c r="G77" s="272">
        <f t="shared" si="46"/>
        <v>0</v>
      </c>
      <c r="H77" s="272">
        <f t="shared" si="46"/>
        <v>0</v>
      </c>
      <c r="I77" s="272">
        <f t="shared" si="46"/>
        <v>0</v>
      </c>
      <c r="J77" s="272">
        <f t="shared" si="46"/>
        <v>0</v>
      </c>
      <c r="K77" s="272">
        <f t="shared" si="46"/>
        <v>0</v>
      </c>
      <c r="L77" s="272">
        <f t="shared" si="46"/>
        <v>0</v>
      </c>
      <c r="M77" s="272">
        <f t="shared" si="46"/>
        <v>0</v>
      </c>
      <c r="N77" s="272">
        <f t="shared" si="46"/>
        <v>0</v>
      </c>
      <c r="O77" s="272">
        <f t="shared" si="46"/>
        <v>0</v>
      </c>
      <c r="P77" s="272">
        <f t="shared" si="46"/>
        <v>0</v>
      </c>
      <c r="Q77" s="276"/>
      <c r="R77" s="264">
        <f t="shared" si="25"/>
        <v>0</v>
      </c>
      <c r="S77" s="265"/>
      <c r="T77" s="265"/>
      <c r="U77" s="265"/>
      <c r="V77" s="265"/>
      <c r="W77" s="265"/>
    </row>
    <row r="78" spans="1:23" s="266" customFormat="1" ht="12.6" customHeight="1" x14ac:dyDescent="0.2">
      <c r="A78" s="261" t="s">
        <v>126</v>
      </c>
      <c r="B78" s="261" t="str">
        <f>'[2]PRESUPUESTO 2020'!B104</f>
        <v>Programas de informática y bases de datos</v>
      </c>
      <c r="C78" s="262">
        <f>+C79</f>
        <v>0</v>
      </c>
      <c r="D78" s="262">
        <f t="shared" si="46"/>
        <v>0</v>
      </c>
      <c r="E78" s="262">
        <f t="shared" si="46"/>
        <v>0</v>
      </c>
      <c r="F78" s="262">
        <f t="shared" si="46"/>
        <v>0</v>
      </c>
      <c r="G78" s="262">
        <f t="shared" si="46"/>
        <v>0</v>
      </c>
      <c r="H78" s="262">
        <f t="shared" si="46"/>
        <v>0</v>
      </c>
      <c r="I78" s="262">
        <f t="shared" si="46"/>
        <v>0</v>
      </c>
      <c r="J78" s="262">
        <f t="shared" si="46"/>
        <v>0</v>
      </c>
      <c r="K78" s="262">
        <f t="shared" si="46"/>
        <v>0</v>
      </c>
      <c r="L78" s="262">
        <f t="shared" si="46"/>
        <v>0</v>
      </c>
      <c r="M78" s="262">
        <f t="shared" si="46"/>
        <v>0</v>
      </c>
      <c r="N78" s="262">
        <f t="shared" si="46"/>
        <v>0</v>
      </c>
      <c r="O78" s="262">
        <f t="shared" si="46"/>
        <v>0</v>
      </c>
      <c r="P78" s="262">
        <f t="shared" si="46"/>
        <v>0</v>
      </c>
      <c r="Q78" s="276"/>
      <c r="R78" s="264">
        <f t="shared" si="25"/>
        <v>0</v>
      </c>
      <c r="S78" s="265"/>
      <c r="T78" s="265"/>
      <c r="U78" s="265"/>
      <c r="V78" s="265"/>
      <c r="W78" s="265"/>
    </row>
    <row r="79" spans="1:23" s="258" customFormat="1" ht="12.6" customHeight="1" x14ac:dyDescent="0.2">
      <c r="A79" s="261" t="s">
        <v>128</v>
      </c>
      <c r="B79" s="261" t="str">
        <f>'[2]PRESUPUESTO 2020'!B105</f>
        <v>Programas de informática</v>
      </c>
      <c r="C79" s="262">
        <f>+C80</f>
        <v>0</v>
      </c>
      <c r="D79" s="262">
        <f t="shared" si="46"/>
        <v>0</v>
      </c>
      <c r="E79" s="262">
        <f t="shared" si="46"/>
        <v>0</v>
      </c>
      <c r="F79" s="262">
        <f t="shared" si="46"/>
        <v>0</v>
      </c>
      <c r="G79" s="262">
        <f t="shared" si="46"/>
        <v>0</v>
      </c>
      <c r="H79" s="262">
        <f t="shared" si="46"/>
        <v>0</v>
      </c>
      <c r="I79" s="262">
        <f t="shared" si="46"/>
        <v>0</v>
      </c>
      <c r="J79" s="262">
        <f t="shared" si="46"/>
        <v>0</v>
      </c>
      <c r="K79" s="262">
        <f t="shared" si="46"/>
        <v>0</v>
      </c>
      <c r="L79" s="262">
        <f t="shared" si="46"/>
        <v>0</v>
      </c>
      <c r="M79" s="262">
        <f t="shared" si="46"/>
        <v>0</v>
      </c>
      <c r="N79" s="262">
        <f t="shared" si="46"/>
        <v>0</v>
      </c>
      <c r="O79" s="262">
        <f t="shared" si="46"/>
        <v>0</v>
      </c>
      <c r="P79" s="262">
        <f t="shared" si="46"/>
        <v>0</v>
      </c>
      <c r="Q79" s="279"/>
      <c r="R79" s="264">
        <f t="shared" si="25"/>
        <v>0</v>
      </c>
      <c r="S79" s="257"/>
      <c r="T79" s="257"/>
      <c r="U79" s="257"/>
      <c r="V79" s="257"/>
      <c r="W79" s="257"/>
    </row>
    <row r="80" spans="1:23" s="266" customFormat="1" ht="13.2" customHeight="1" x14ac:dyDescent="0.2">
      <c r="A80" s="268" t="s">
        <v>130</v>
      </c>
      <c r="B80" s="268" t="s">
        <v>625</v>
      </c>
      <c r="C80" s="269">
        <f>SUM(PRESUPUESTO!F406:F409)</f>
        <v>0</v>
      </c>
      <c r="D80" s="269">
        <v>0</v>
      </c>
      <c r="E80" s="269">
        <v>0</v>
      </c>
      <c r="F80" s="269">
        <v>0</v>
      </c>
      <c r="G80" s="269">
        <v>0</v>
      </c>
      <c r="H80" s="269">
        <v>0</v>
      </c>
      <c r="I80" s="269">
        <v>0</v>
      </c>
      <c r="J80" s="269">
        <v>0</v>
      </c>
      <c r="K80" s="269">
        <v>0</v>
      </c>
      <c r="L80" s="269">
        <v>0</v>
      </c>
      <c r="M80" s="269">
        <v>0</v>
      </c>
      <c r="N80" s="269">
        <v>0</v>
      </c>
      <c r="O80" s="269">
        <v>0</v>
      </c>
      <c r="P80" s="231">
        <f t="shared" ref="P80" si="47">SUM(D80:O80)</f>
        <v>0</v>
      </c>
      <c r="Q80" s="276"/>
      <c r="R80" s="264">
        <f t="shared" si="25"/>
        <v>0</v>
      </c>
      <c r="S80" s="265"/>
      <c r="T80" s="265"/>
      <c r="U80" s="265"/>
      <c r="V80" s="265"/>
      <c r="W80" s="265"/>
    </row>
    <row r="81" spans="1:23" s="266" customFormat="1" x14ac:dyDescent="0.2">
      <c r="A81" s="271" t="s">
        <v>132</v>
      </c>
      <c r="B81" s="271" t="str">
        <f>'[2]PRESUPUESTO 2020'!B107</f>
        <v>Adquisiciones diferentes de Activos</v>
      </c>
      <c r="C81" s="272">
        <f>+C82+C85</f>
        <v>62300000</v>
      </c>
      <c r="D81" s="272">
        <f t="shared" ref="D81:P81" si="48">+D82+D85</f>
        <v>0</v>
      </c>
      <c r="E81" s="272">
        <f t="shared" si="48"/>
        <v>0</v>
      </c>
      <c r="F81" s="272">
        <f t="shared" si="48"/>
        <v>0</v>
      </c>
      <c r="G81" s="272">
        <f t="shared" si="48"/>
        <v>10000000</v>
      </c>
      <c r="H81" s="272">
        <f t="shared" si="48"/>
        <v>9000000</v>
      </c>
      <c r="I81" s="272">
        <f t="shared" si="48"/>
        <v>5980000</v>
      </c>
      <c r="J81" s="272">
        <f t="shared" si="48"/>
        <v>13000000</v>
      </c>
      <c r="K81" s="272">
        <f t="shared" si="48"/>
        <v>1000000</v>
      </c>
      <c r="L81" s="272">
        <f t="shared" si="48"/>
        <v>9750000</v>
      </c>
      <c r="M81" s="272">
        <f t="shared" si="48"/>
        <v>13570000</v>
      </c>
      <c r="N81" s="272">
        <f t="shared" si="48"/>
        <v>0</v>
      </c>
      <c r="O81" s="272">
        <f t="shared" si="48"/>
        <v>0</v>
      </c>
      <c r="P81" s="272">
        <f t="shared" si="48"/>
        <v>62300000</v>
      </c>
      <c r="Q81" s="276"/>
      <c r="R81" s="264">
        <f t="shared" si="25"/>
        <v>0</v>
      </c>
      <c r="S81" s="265"/>
      <c r="T81" s="265"/>
      <c r="U81" s="265"/>
      <c r="V81" s="265"/>
      <c r="W81" s="265"/>
    </row>
    <row r="82" spans="1:23" s="266" customFormat="1" x14ac:dyDescent="0.2">
      <c r="A82" s="271" t="s">
        <v>134</v>
      </c>
      <c r="B82" s="271" t="str">
        <f>'[2]PRESUPUESTO 2020'!B108</f>
        <v>Materiales y Suministros</v>
      </c>
      <c r="C82" s="272">
        <f>+C83+C84</f>
        <v>28250000</v>
      </c>
      <c r="D82" s="272">
        <f t="shared" ref="D82:P82" si="49">+D83+D84</f>
        <v>0</v>
      </c>
      <c r="E82" s="272">
        <f t="shared" si="49"/>
        <v>0</v>
      </c>
      <c r="F82" s="272">
        <f t="shared" si="49"/>
        <v>0</v>
      </c>
      <c r="G82" s="272">
        <f t="shared" si="49"/>
        <v>10000000</v>
      </c>
      <c r="H82" s="272">
        <f t="shared" si="49"/>
        <v>0</v>
      </c>
      <c r="I82" s="272">
        <f t="shared" si="49"/>
        <v>0</v>
      </c>
      <c r="J82" s="272">
        <f t="shared" si="49"/>
        <v>10000000</v>
      </c>
      <c r="K82" s="272">
        <f t="shared" si="49"/>
        <v>0</v>
      </c>
      <c r="L82" s="272">
        <f t="shared" si="49"/>
        <v>0</v>
      </c>
      <c r="M82" s="272">
        <f t="shared" si="49"/>
        <v>8250000</v>
      </c>
      <c r="N82" s="272">
        <f t="shared" si="49"/>
        <v>0</v>
      </c>
      <c r="O82" s="272">
        <f t="shared" si="49"/>
        <v>0</v>
      </c>
      <c r="P82" s="272">
        <f t="shared" si="49"/>
        <v>28250000</v>
      </c>
      <c r="Q82" s="276"/>
      <c r="R82" s="264">
        <f t="shared" si="25"/>
        <v>0</v>
      </c>
      <c r="S82" s="265"/>
      <c r="T82" s="265"/>
      <c r="U82" s="265"/>
      <c r="V82" s="265"/>
      <c r="W82" s="265"/>
    </row>
    <row r="83" spans="1:23" s="258" customFormat="1" ht="20.399999999999999" x14ac:dyDescent="0.2">
      <c r="A83" s="268" t="s">
        <v>136</v>
      </c>
      <c r="B83" s="268" t="str">
        <f>'[2]PRESUPUESTO 2020'!B109</f>
        <v>Sostenimiento de Semovientes - Agricultura, silvicultura y productos de la pesca</v>
      </c>
      <c r="C83" s="269">
        <f>SUM(PRESUPUESTO!F427:F430)</f>
        <v>0</v>
      </c>
      <c r="D83" s="269">
        <v>0</v>
      </c>
      <c r="E83" s="269">
        <v>0</v>
      </c>
      <c r="F83" s="269">
        <v>0</v>
      </c>
      <c r="G83" s="269">
        <v>0</v>
      </c>
      <c r="H83" s="269">
        <v>0</v>
      </c>
      <c r="I83" s="269">
        <v>0</v>
      </c>
      <c r="J83" s="269">
        <v>0</v>
      </c>
      <c r="K83" s="269">
        <v>0</v>
      </c>
      <c r="L83" s="269">
        <v>0</v>
      </c>
      <c r="M83" s="269">
        <v>0</v>
      </c>
      <c r="N83" s="269">
        <v>0</v>
      </c>
      <c r="O83" s="269">
        <v>0</v>
      </c>
      <c r="P83" s="231">
        <f t="shared" ref="P83:P89" si="50">SUM(D83:O83)</f>
        <v>0</v>
      </c>
      <c r="Q83" s="279"/>
      <c r="R83" s="264">
        <f t="shared" si="25"/>
        <v>0</v>
      </c>
      <c r="S83" s="257"/>
      <c r="T83" s="257"/>
      <c r="U83" s="257"/>
      <c r="V83" s="257"/>
      <c r="W83" s="257"/>
    </row>
    <row r="84" spans="1:23" s="258" customFormat="1" ht="20.399999999999999" x14ac:dyDescent="0.2">
      <c r="A84" s="268" t="s">
        <v>138</v>
      </c>
      <c r="B84" s="268" t="str">
        <f>'[2]PRESUPUESTO 2020'!B113</f>
        <v xml:space="preserve"> Otros bienes transportables (excepto productos metálicos, maquinaria y equipo)</v>
      </c>
      <c r="C84" s="269">
        <f>SUM(PRESUPUESTO!F446:F449)</f>
        <v>28250000</v>
      </c>
      <c r="D84" s="269">
        <v>0</v>
      </c>
      <c r="E84" s="269">
        <v>0</v>
      </c>
      <c r="F84" s="269">
        <v>0</v>
      </c>
      <c r="G84" s="269">
        <v>10000000</v>
      </c>
      <c r="H84" s="269">
        <v>0</v>
      </c>
      <c r="I84" s="269">
        <v>0</v>
      </c>
      <c r="J84" s="269">
        <v>10000000</v>
      </c>
      <c r="K84" s="269">
        <v>0</v>
      </c>
      <c r="L84" s="269">
        <v>0</v>
      </c>
      <c r="M84" s="269">
        <v>8250000</v>
      </c>
      <c r="N84" s="269">
        <v>0</v>
      </c>
      <c r="O84" s="269">
        <v>0</v>
      </c>
      <c r="P84" s="231">
        <f t="shared" si="50"/>
        <v>28250000</v>
      </c>
      <c r="Q84" s="279"/>
      <c r="R84" s="264">
        <f t="shared" si="25"/>
        <v>0</v>
      </c>
      <c r="S84" s="257"/>
      <c r="T84" s="257"/>
      <c r="U84" s="257"/>
      <c r="V84" s="257"/>
      <c r="W84" s="257"/>
    </row>
    <row r="85" spans="1:23" s="266" customFormat="1" x14ac:dyDescent="0.2">
      <c r="A85" s="271" t="s">
        <v>140</v>
      </c>
      <c r="B85" s="271" t="str">
        <f>'[2]PRESUPUESTO 2020'!B128</f>
        <v>Adquisición de Servicios</v>
      </c>
      <c r="C85" s="272">
        <f>+C86+C87+C88+C89+C90</f>
        <v>34050000</v>
      </c>
      <c r="D85" s="272">
        <f t="shared" ref="D85:P85" si="51">D86+D87+D88+D89+D90</f>
        <v>0</v>
      </c>
      <c r="E85" s="272">
        <f t="shared" si="51"/>
        <v>0</v>
      </c>
      <c r="F85" s="272">
        <f t="shared" si="51"/>
        <v>0</v>
      </c>
      <c r="G85" s="272">
        <f t="shared" si="51"/>
        <v>0</v>
      </c>
      <c r="H85" s="272">
        <f t="shared" si="51"/>
        <v>9000000</v>
      </c>
      <c r="I85" s="272">
        <f t="shared" si="51"/>
        <v>5980000</v>
      </c>
      <c r="J85" s="272">
        <f t="shared" si="51"/>
        <v>3000000</v>
      </c>
      <c r="K85" s="272">
        <f t="shared" si="51"/>
        <v>1000000</v>
      </c>
      <c r="L85" s="272">
        <f t="shared" si="51"/>
        <v>9750000</v>
      </c>
      <c r="M85" s="272">
        <f t="shared" si="51"/>
        <v>5320000</v>
      </c>
      <c r="N85" s="272">
        <f t="shared" si="51"/>
        <v>0</v>
      </c>
      <c r="O85" s="272">
        <f t="shared" si="51"/>
        <v>0</v>
      </c>
      <c r="P85" s="272">
        <f t="shared" si="51"/>
        <v>34050000</v>
      </c>
      <c r="Q85" s="276"/>
      <c r="R85" s="264">
        <f t="shared" si="25"/>
        <v>0</v>
      </c>
      <c r="S85" s="265"/>
      <c r="T85" s="265"/>
      <c r="U85" s="265"/>
      <c r="V85" s="265"/>
      <c r="W85" s="265"/>
    </row>
    <row r="86" spans="1:23" s="266" customFormat="1" ht="13.2" customHeight="1" x14ac:dyDescent="0.2">
      <c r="A86" s="268" t="s">
        <v>142</v>
      </c>
      <c r="B86" s="268" t="str">
        <f>'[2]PRESUPUESTO 2020'!B129</f>
        <v>Servicios de la construcción</v>
      </c>
      <c r="C86" s="269">
        <f>SUM(PRESUPUESTO!F466:F469)</f>
        <v>8250000</v>
      </c>
      <c r="D86" s="269">
        <v>0</v>
      </c>
      <c r="E86" s="269">
        <v>0</v>
      </c>
      <c r="F86" s="269">
        <v>0</v>
      </c>
      <c r="G86" s="269">
        <v>0</v>
      </c>
      <c r="H86" s="269">
        <v>3000000</v>
      </c>
      <c r="I86" s="269">
        <v>0</v>
      </c>
      <c r="J86" s="269">
        <v>3000000</v>
      </c>
      <c r="K86" s="269">
        <v>0</v>
      </c>
      <c r="L86" s="269">
        <v>2250000</v>
      </c>
      <c r="M86" s="269">
        <v>0</v>
      </c>
      <c r="N86" s="269">
        <v>0</v>
      </c>
      <c r="O86" s="269">
        <v>0</v>
      </c>
      <c r="P86" s="231">
        <f t="shared" si="50"/>
        <v>8250000</v>
      </c>
      <c r="Q86" s="276"/>
      <c r="R86" s="264">
        <f t="shared" si="25"/>
        <v>0</v>
      </c>
      <c r="S86" s="265"/>
      <c r="T86" s="265"/>
      <c r="U86" s="265"/>
      <c r="V86" s="265"/>
      <c r="W86" s="265"/>
    </row>
    <row r="87" spans="1:23" s="266" customFormat="1" ht="30.6" x14ac:dyDescent="0.2">
      <c r="A87" s="268" t="s">
        <v>144</v>
      </c>
      <c r="B87" s="268" t="str">
        <f>'[2]PRESUPUESTO 2020'!B134</f>
        <v xml:space="preserve"> Servicios de alojamiento; servicios de suministro de comidas y bebidas; servicios de transporte, y servicios de distribución, de electricidad, gas y agua.</v>
      </c>
      <c r="C87" s="269">
        <f>SUM(PRESUPUESTO!F485:F488)</f>
        <v>1980000</v>
      </c>
      <c r="D87" s="269">
        <v>0</v>
      </c>
      <c r="E87" s="269">
        <v>0</v>
      </c>
      <c r="F87" s="269">
        <v>0</v>
      </c>
      <c r="G87" s="269">
        <v>0</v>
      </c>
      <c r="H87" s="269">
        <v>0</v>
      </c>
      <c r="I87" s="269">
        <v>980000</v>
      </c>
      <c r="J87" s="269">
        <v>0</v>
      </c>
      <c r="K87" s="269">
        <v>1000000</v>
      </c>
      <c r="L87" s="269">
        <v>0</v>
      </c>
      <c r="M87" s="269">
        <v>0</v>
      </c>
      <c r="N87" s="269">
        <v>0</v>
      </c>
      <c r="O87" s="269">
        <v>0</v>
      </c>
      <c r="P87" s="231">
        <f t="shared" si="50"/>
        <v>1980000</v>
      </c>
      <c r="Q87" s="276"/>
      <c r="R87" s="264">
        <f t="shared" si="25"/>
        <v>0</v>
      </c>
      <c r="S87" s="265"/>
      <c r="T87" s="265"/>
      <c r="U87" s="265"/>
      <c r="V87" s="265"/>
      <c r="W87" s="265"/>
    </row>
    <row r="88" spans="1:23" s="266" customFormat="1" ht="20.399999999999999" x14ac:dyDescent="0.2">
      <c r="A88" s="268" t="s">
        <v>146</v>
      </c>
      <c r="B88" s="268" t="str">
        <f>'[2]PRESUPUESTO 2020'!B147</f>
        <v>Servicios financieros y servicios conexos, servicios inmobiliarios y servicios de leasing</v>
      </c>
      <c r="C88" s="269">
        <f>SUM(PRESUPUESTO!F504:F507)</f>
        <v>10320000</v>
      </c>
      <c r="D88" s="269">
        <v>0</v>
      </c>
      <c r="E88" s="269">
        <v>0</v>
      </c>
      <c r="F88" s="269">
        <v>0</v>
      </c>
      <c r="G88" s="269">
        <v>0</v>
      </c>
      <c r="H88" s="269">
        <v>0</v>
      </c>
      <c r="I88" s="269">
        <v>5000000</v>
      </c>
      <c r="J88" s="269">
        <v>0</v>
      </c>
      <c r="K88" s="269">
        <v>0</v>
      </c>
      <c r="L88" s="269">
        <v>0</v>
      </c>
      <c r="M88" s="269">
        <v>5320000</v>
      </c>
      <c r="N88" s="269">
        <v>0</v>
      </c>
      <c r="O88" s="269">
        <v>0</v>
      </c>
      <c r="P88" s="231">
        <f t="shared" si="50"/>
        <v>10320000</v>
      </c>
      <c r="Q88" s="276"/>
      <c r="R88" s="264">
        <f t="shared" si="25"/>
        <v>0</v>
      </c>
      <c r="S88" s="265"/>
      <c r="T88" s="265"/>
      <c r="U88" s="265"/>
      <c r="V88" s="265"/>
      <c r="W88" s="265"/>
    </row>
    <row r="89" spans="1:23" s="266" customFormat="1" ht="20.399999999999999" x14ac:dyDescent="0.2">
      <c r="A89" s="268" t="s">
        <v>148</v>
      </c>
      <c r="B89" s="268" t="str">
        <f>'[2]PRESUPUESTO 2020'!B160</f>
        <v xml:space="preserve">Servicios prestados a las empresas y servicios de producción </v>
      </c>
      <c r="C89" s="269">
        <f>SUM(PRESUPUESTO!F523:F526)</f>
        <v>13500000</v>
      </c>
      <c r="D89" s="269">
        <v>0</v>
      </c>
      <c r="E89" s="269"/>
      <c r="F89" s="269">
        <v>0</v>
      </c>
      <c r="G89" s="269">
        <v>0</v>
      </c>
      <c r="H89" s="269">
        <v>6000000</v>
      </c>
      <c r="I89" s="269">
        <v>0</v>
      </c>
      <c r="J89" s="269">
        <v>0</v>
      </c>
      <c r="K89" s="269">
        <v>0</v>
      </c>
      <c r="L89" s="269">
        <v>7500000</v>
      </c>
      <c r="M89" s="269">
        <v>0</v>
      </c>
      <c r="N89" s="269">
        <v>0</v>
      </c>
      <c r="O89" s="269">
        <v>0</v>
      </c>
      <c r="P89" s="231">
        <f t="shared" si="50"/>
        <v>13500000</v>
      </c>
      <c r="Q89" s="276"/>
      <c r="R89" s="264">
        <f t="shared" si="25"/>
        <v>0</v>
      </c>
      <c r="S89" s="265"/>
      <c r="T89" s="265"/>
      <c r="U89" s="265"/>
      <c r="V89" s="265"/>
      <c r="W89" s="265"/>
    </row>
    <row r="90" spans="1:23" s="266" customFormat="1" ht="12" customHeight="1" x14ac:dyDescent="0.2">
      <c r="A90" s="268" t="s">
        <v>150</v>
      </c>
      <c r="B90" s="268" t="str">
        <f>'[2]PRESUPUESTO 2020'!B167</f>
        <v>Servicios para la comunidad, sociales y personales</v>
      </c>
      <c r="C90" s="269">
        <f>SUM(PRESUPUESTO!F542:F545)</f>
        <v>0</v>
      </c>
      <c r="D90" s="269">
        <v>0</v>
      </c>
      <c r="E90" s="269">
        <v>0</v>
      </c>
      <c r="F90" s="269">
        <v>0</v>
      </c>
      <c r="G90" s="269">
        <v>0</v>
      </c>
      <c r="H90" s="269">
        <v>0</v>
      </c>
      <c r="I90" s="269">
        <v>0</v>
      </c>
      <c r="J90" s="269">
        <v>0</v>
      </c>
      <c r="K90" s="269">
        <v>0</v>
      </c>
      <c r="L90" s="269">
        <v>0</v>
      </c>
      <c r="M90" s="269">
        <v>0</v>
      </c>
      <c r="N90" s="269">
        <v>0</v>
      </c>
      <c r="O90" s="269">
        <v>0</v>
      </c>
      <c r="P90" s="231">
        <f t="shared" ref="P90" si="52">SUM(D90:O90)</f>
        <v>0</v>
      </c>
      <c r="Q90" s="276"/>
      <c r="R90" s="264">
        <f t="shared" si="25"/>
        <v>0</v>
      </c>
      <c r="S90" s="265"/>
      <c r="T90" s="265"/>
      <c r="U90" s="265"/>
      <c r="V90" s="265"/>
      <c r="W90" s="265"/>
    </row>
    <row r="91" spans="1:23" s="266" customFormat="1" ht="10.8" thickBot="1" x14ac:dyDescent="0.25">
      <c r="A91" s="282"/>
      <c r="B91" s="282"/>
      <c r="C91" s="283"/>
      <c r="D91" s="284"/>
      <c r="E91" s="284"/>
      <c r="F91" s="284"/>
      <c r="G91" s="284"/>
      <c r="H91" s="284"/>
      <c r="I91" s="284"/>
      <c r="J91" s="284"/>
      <c r="K91" s="284"/>
      <c r="L91" s="284"/>
      <c r="M91" s="284"/>
      <c r="N91" s="284"/>
      <c r="O91" s="284"/>
      <c r="P91" s="284"/>
      <c r="Q91" s="276"/>
      <c r="R91" s="264"/>
      <c r="S91" s="265"/>
      <c r="T91" s="265"/>
      <c r="U91" s="265"/>
      <c r="V91" s="265"/>
      <c r="W91" s="265"/>
    </row>
    <row r="92" spans="1:23" s="266" customFormat="1" ht="10.8" thickBot="1" x14ac:dyDescent="0.25">
      <c r="A92" s="285"/>
      <c r="B92" s="286" t="s">
        <v>614</v>
      </c>
      <c r="C92" s="287">
        <f t="shared" ref="C92:O92" si="53">C45</f>
        <v>68000000</v>
      </c>
      <c r="D92" s="288">
        <f t="shared" si="53"/>
        <v>0</v>
      </c>
      <c r="E92" s="288">
        <f t="shared" si="53"/>
        <v>0</v>
      </c>
      <c r="F92" s="288">
        <f t="shared" si="53"/>
        <v>0</v>
      </c>
      <c r="G92" s="288">
        <f t="shared" si="53"/>
        <v>12700000</v>
      </c>
      <c r="H92" s="288">
        <f t="shared" si="53"/>
        <v>12000000</v>
      </c>
      <c r="I92" s="288">
        <f t="shared" si="53"/>
        <v>5980000</v>
      </c>
      <c r="J92" s="288">
        <f t="shared" si="53"/>
        <v>13000000</v>
      </c>
      <c r="K92" s="288">
        <f t="shared" si="53"/>
        <v>1000000</v>
      </c>
      <c r="L92" s="288">
        <f t="shared" si="53"/>
        <v>9750000</v>
      </c>
      <c r="M92" s="288">
        <f t="shared" si="53"/>
        <v>13570000</v>
      </c>
      <c r="N92" s="288">
        <f t="shared" si="53"/>
        <v>0</v>
      </c>
      <c r="O92" s="288">
        <f t="shared" si="53"/>
        <v>0</v>
      </c>
      <c r="P92" s="288">
        <f t="shared" ref="P92" si="54">SUM(D92:O92)</f>
        <v>68000000</v>
      </c>
      <c r="Q92" s="289">
        <f>SUM(Q45:Q58)</f>
        <v>0</v>
      </c>
      <c r="R92" s="264">
        <f t="shared" si="25"/>
        <v>0</v>
      </c>
      <c r="S92" s="265"/>
      <c r="T92" s="265"/>
      <c r="U92" s="265"/>
      <c r="V92" s="265"/>
      <c r="W92" s="265"/>
    </row>
    <row r="93" spans="1:23" ht="10.8" thickBot="1" x14ac:dyDescent="0.25">
      <c r="A93" s="290"/>
      <c r="B93" s="291" t="s">
        <v>615</v>
      </c>
      <c r="C93" s="292">
        <f>C43-C92</f>
        <v>0</v>
      </c>
      <c r="D93" s="293">
        <f>D43-D92</f>
        <v>0</v>
      </c>
      <c r="E93" s="293">
        <f t="shared" ref="E93:O93" si="55">E43-E92+D93</f>
        <v>0</v>
      </c>
      <c r="F93" s="293">
        <f t="shared" si="55"/>
        <v>54000000</v>
      </c>
      <c r="G93" s="293">
        <f t="shared" si="55"/>
        <v>41300000</v>
      </c>
      <c r="H93" s="293">
        <f t="shared" si="55"/>
        <v>30300000</v>
      </c>
      <c r="I93" s="293">
        <f t="shared" si="55"/>
        <v>24320000</v>
      </c>
      <c r="J93" s="293">
        <f t="shared" si="55"/>
        <v>12320000</v>
      </c>
      <c r="K93" s="293">
        <f t="shared" si="55"/>
        <v>21320000</v>
      </c>
      <c r="L93" s="293">
        <f t="shared" si="55"/>
        <v>12570000</v>
      </c>
      <c r="M93" s="293">
        <f t="shared" si="55"/>
        <v>-1000000</v>
      </c>
      <c r="N93" s="293">
        <f t="shared" si="55"/>
        <v>0</v>
      </c>
      <c r="O93" s="293">
        <f t="shared" si="55"/>
        <v>0</v>
      </c>
      <c r="P93" s="293">
        <f>+P43-P92</f>
        <v>0</v>
      </c>
      <c r="Q93" s="294">
        <f>Q43-Q92</f>
        <v>0</v>
      </c>
      <c r="R93" s="212"/>
    </row>
    <row r="94" spans="1:23" s="213" customFormat="1" x14ac:dyDescent="0.2">
      <c r="A94" s="295"/>
      <c r="B94" s="295"/>
      <c r="C94" s="296"/>
      <c r="D94" s="296"/>
      <c r="E94" s="296"/>
      <c r="F94" s="296"/>
      <c r="G94" s="296"/>
      <c r="H94" s="296"/>
      <c r="I94" s="296"/>
      <c r="J94" s="296"/>
      <c r="K94" s="296"/>
      <c r="L94" s="296"/>
      <c r="M94" s="296"/>
      <c r="N94" s="296"/>
      <c r="O94" s="296"/>
      <c r="P94" s="296"/>
      <c r="Q94" s="297"/>
      <c r="R94" s="212"/>
      <c r="S94" s="298"/>
      <c r="T94" s="298"/>
      <c r="U94" s="298"/>
      <c r="V94" s="298"/>
      <c r="W94" s="212"/>
    </row>
    <row r="95" spans="1:23" s="213" customFormat="1" x14ac:dyDescent="0.2">
      <c r="A95" s="295"/>
      <c r="B95" s="295"/>
      <c r="C95" s="296"/>
      <c r="D95" s="296"/>
      <c r="E95" s="296"/>
      <c r="F95" s="296"/>
      <c r="G95" s="296"/>
      <c r="H95" s="296"/>
      <c r="I95" s="296"/>
      <c r="J95" s="296"/>
      <c r="K95" s="296"/>
      <c r="L95" s="296"/>
      <c r="M95" s="296"/>
      <c r="N95" s="296"/>
      <c r="O95" s="296"/>
      <c r="P95" s="296"/>
      <c r="Q95" s="297"/>
      <c r="R95" s="212"/>
      <c r="S95" s="298"/>
      <c r="T95" s="298"/>
      <c r="U95" s="298"/>
      <c r="V95" s="298"/>
      <c r="W95" s="212"/>
    </row>
    <row r="96" spans="1:23" s="213" customFormat="1" x14ac:dyDescent="0.2">
      <c r="B96" s="320" t="str">
        <f>+'DATOS COLEGIO'!C31</f>
        <v>Octubre 30 de 2023</v>
      </c>
      <c r="C96" s="299"/>
      <c r="D96" s="299"/>
      <c r="E96" s="299"/>
      <c r="F96" s="299"/>
      <c r="G96" s="299"/>
      <c r="H96" s="299"/>
      <c r="I96" s="299"/>
      <c r="J96" s="299"/>
      <c r="K96" s="299"/>
      <c r="L96" s="299"/>
      <c r="M96" s="299"/>
      <c r="N96" s="299"/>
      <c r="O96" s="299"/>
      <c r="P96" s="243"/>
      <c r="Q96" s="244"/>
      <c r="R96" s="212"/>
      <c r="S96" s="298" t="s">
        <v>616</v>
      </c>
      <c r="T96" s="298"/>
      <c r="U96" s="298"/>
      <c r="V96" s="298"/>
      <c r="W96" s="212"/>
    </row>
    <row r="97" spans="2:23" s="213" customFormat="1" x14ac:dyDescent="0.2">
      <c r="B97" s="300"/>
      <c r="C97" s="299"/>
      <c r="D97" s="299"/>
      <c r="E97" s="299"/>
      <c r="F97" s="299"/>
      <c r="G97" s="299"/>
      <c r="H97" s="299"/>
      <c r="I97" s="299"/>
      <c r="J97" s="299"/>
      <c r="K97" s="299"/>
      <c r="L97" s="299"/>
      <c r="M97" s="299"/>
      <c r="N97" s="299"/>
      <c r="O97" s="299"/>
      <c r="P97" s="243"/>
      <c r="Q97" s="244"/>
      <c r="R97" s="212"/>
      <c r="S97" s="212"/>
      <c r="T97" s="212"/>
      <c r="U97" s="212"/>
      <c r="V97" s="212"/>
      <c r="W97" s="212"/>
    </row>
    <row r="98" spans="2:23" s="213" customFormat="1" x14ac:dyDescent="0.2">
      <c r="B98" s="300"/>
      <c r="C98" s="299"/>
      <c r="D98" s="299"/>
      <c r="E98" s="299"/>
      <c r="F98" s="299"/>
      <c r="G98" s="299"/>
      <c r="H98" s="299"/>
      <c r="I98" s="299"/>
      <c r="J98" s="299"/>
      <c r="K98" s="299"/>
      <c r="L98" s="299"/>
      <c r="M98" s="299"/>
      <c r="N98" s="299"/>
      <c r="O98" s="299"/>
      <c r="P98" s="243"/>
      <c r="Q98" s="244"/>
      <c r="R98" s="212"/>
      <c r="S98" s="212"/>
      <c r="T98" s="212"/>
      <c r="U98" s="212"/>
      <c r="V98" s="212"/>
      <c r="W98" s="212"/>
    </row>
    <row r="99" spans="2:23" s="213" customFormat="1" x14ac:dyDescent="0.2">
      <c r="B99" s="301" t="s">
        <v>669</v>
      </c>
      <c r="C99" s="299"/>
      <c r="D99" s="299"/>
      <c r="E99" s="299"/>
      <c r="F99" s="299"/>
      <c r="G99" s="299"/>
      <c r="H99" s="299"/>
      <c r="I99" s="299"/>
      <c r="J99" s="299"/>
      <c r="K99" s="299"/>
      <c r="L99" s="299"/>
      <c r="M99" s="299"/>
      <c r="N99" s="299"/>
      <c r="O99" s="299"/>
      <c r="P99" s="243"/>
      <c r="Q99" s="244"/>
      <c r="R99" s="212"/>
      <c r="S99" s="212"/>
      <c r="T99" s="212"/>
      <c r="U99" s="212"/>
      <c r="V99" s="212"/>
      <c r="W99" s="212"/>
    </row>
    <row r="100" spans="2:23" s="213" customFormat="1" x14ac:dyDescent="0.2">
      <c r="B100" s="300" t="s">
        <v>617</v>
      </c>
      <c r="C100" s="299"/>
      <c r="D100" s="299"/>
      <c r="E100" s="299"/>
      <c r="F100" s="299"/>
      <c r="G100" s="299"/>
      <c r="H100" s="299"/>
      <c r="I100" s="299"/>
      <c r="J100" s="299"/>
      <c r="K100" s="299"/>
      <c r="L100" s="299"/>
      <c r="M100" s="299"/>
      <c r="N100" s="299"/>
      <c r="O100" s="299"/>
      <c r="P100" s="243"/>
      <c r="Q100" s="244"/>
      <c r="R100" s="212"/>
      <c r="S100" s="212"/>
      <c r="T100" s="212"/>
      <c r="U100" s="212"/>
      <c r="V100" s="212"/>
      <c r="W100" s="212"/>
    </row>
    <row r="101" spans="2:23" x14ac:dyDescent="0.2">
      <c r="D101" s="302"/>
      <c r="E101" s="302"/>
      <c r="F101" s="302"/>
      <c r="H101" s="302"/>
      <c r="I101" s="302"/>
      <c r="J101" s="302"/>
      <c r="L101" s="302"/>
      <c r="M101" s="302"/>
      <c r="N101" s="302"/>
    </row>
    <row r="102" spans="2:23" x14ac:dyDescent="0.2">
      <c r="B102" s="207" t="s">
        <v>618</v>
      </c>
    </row>
    <row r="104" spans="2:23" x14ac:dyDescent="0.2">
      <c r="B104" s="303"/>
      <c r="D104" s="302"/>
      <c r="E104" s="302"/>
      <c r="F104" s="302"/>
      <c r="H104" s="302"/>
      <c r="I104" s="302"/>
      <c r="J104" s="302"/>
      <c r="L104" s="304"/>
      <c r="M104" s="304"/>
      <c r="N104" s="304"/>
    </row>
  </sheetData>
  <mergeCells count="9">
    <mergeCell ref="A7:Q7"/>
    <mergeCell ref="A8:Q8"/>
    <mergeCell ref="A9:Q9"/>
    <mergeCell ref="A10:A11"/>
    <mergeCell ref="B10:B11"/>
    <mergeCell ref="C10:C11"/>
    <mergeCell ref="D10:O10"/>
    <mergeCell ref="P10:P11"/>
    <mergeCell ref="Q10:Q11"/>
  </mergeCells>
  <dataValidations count="1">
    <dataValidation type="custom" allowBlank="1" showInputMessage="1" showErrorMessage="1" sqref="Q56:R56 A40:B40 A24:B31 A45:B48 A33:B35 A43:B43 A37:B37 B92 A81:B90 A77:B79 A68:B71 A61:B63 A59:B59 A56:B56 A12:B19 A51:B53 A22:B22 C1:C1048576 D12:P13">
      <formula1>"."</formula1>
    </dataValidation>
  </dataValidations>
  <pageMargins left="0.75" right="0.33" top="0.67" bottom="0.36" header="0.3" footer="0.3"/>
  <pageSetup paperSize="5"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H595"/>
  <sheetViews>
    <sheetView topLeftCell="A575" workbookViewId="0">
      <selection activeCell="D582" sqref="D582"/>
    </sheetView>
  </sheetViews>
  <sheetFormatPr baseColWidth="10" defaultColWidth="14.44140625" defaultRowHeight="10.199999999999999" x14ac:dyDescent="0.2"/>
  <cols>
    <col min="1" max="1" width="14.44140625" style="350"/>
    <col min="2" max="2" width="4.33203125" style="204" customWidth="1"/>
    <col min="3" max="3" width="18.88671875" style="203" customWidth="1"/>
    <col min="4" max="4" width="50.5546875" style="203" customWidth="1"/>
    <col min="5" max="5" width="10.33203125" style="203" customWidth="1"/>
    <col min="6" max="6" width="14.33203125" style="203" customWidth="1"/>
    <col min="7" max="7" width="14.44140625" style="61"/>
    <col min="8" max="16384" width="14.44140625" style="203"/>
  </cols>
  <sheetData>
    <row r="1" spans="3:8" ht="10.199999999999999" customHeight="1" x14ac:dyDescent="0.2">
      <c r="C1" s="416" t="s">
        <v>718</v>
      </c>
      <c r="D1" s="416"/>
      <c r="E1" s="416"/>
      <c r="F1" s="416"/>
    </row>
    <row r="2" spans="3:8" ht="10.199999999999999" customHeight="1" x14ac:dyDescent="0.2">
      <c r="C2" s="416" t="s">
        <v>668</v>
      </c>
      <c r="D2" s="416"/>
      <c r="E2" s="416"/>
      <c r="F2" s="416"/>
    </row>
    <row r="3" spans="3:8" x14ac:dyDescent="0.2">
      <c r="C3" s="204"/>
      <c r="D3" s="204"/>
      <c r="E3" s="204"/>
      <c r="F3" s="204"/>
    </row>
    <row r="4" spans="3:8" x14ac:dyDescent="0.2">
      <c r="C4" s="416" t="s">
        <v>719</v>
      </c>
      <c r="D4" s="416"/>
      <c r="E4" s="416"/>
      <c r="F4" s="416"/>
    </row>
    <row r="5" spans="3:8" ht="19.2" customHeight="1" x14ac:dyDescent="0.2">
      <c r="C5" s="417" t="s">
        <v>663</v>
      </c>
      <c r="D5" s="417"/>
      <c r="E5" s="417"/>
      <c r="F5" s="417"/>
    </row>
    <row r="6" spans="3:8" x14ac:dyDescent="0.2">
      <c r="C6" s="63"/>
      <c r="D6" s="63"/>
      <c r="E6" s="63"/>
      <c r="F6" s="63"/>
    </row>
    <row r="7" spans="3:8" ht="18.600000000000001" customHeight="1" x14ac:dyDescent="0.2">
      <c r="C7" s="442" t="s">
        <v>720</v>
      </c>
      <c r="D7" s="442"/>
      <c r="E7" s="442"/>
      <c r="F7" s="442"/>
      <c r="G7" s="314"/>
      <c r="H7" s="314"/>
    </row>
    <row r="8" spans="3:8" x14ac:dyDescent="0.2">
      <c r="C8" s="63"/>
      <c r="D8" s="63"/>
      <c r="E8" s="63"/>
      <c r="F8" s="63"/>
    </row>
    <row r="9" spans="3:8" x14ac:dyDescent="0.2">
      <c r="C9" s="63"/>
      <c r="D9" s="63"/>
      <c r="E9" s="63"/>
      <c r="F9" s="63"/>
    </row>
    <row r="10" spans="3:8" x14ac:dyDescent="0.2">
      <c r="C10" s="416" t="s">
        <v>0</v>
      </c>
      <c r="D10" s="415"/>
      <c r="E10" s="415"/>
      <c r="F10" s="415"/>
    </row>
    <row r="11" spans="3:8" x14ac:dyDescent="0.2">
      <c r="C11" s="63"/>
      <c r="D11" s="63"/>
      <c r="E11" s="63"/>
      <c r="F11" s="63"/>
    </row>
    <row r="12" spans="3:8" ht="27.6" customHeight="1" x14ac:dyDescent="0.2">
      <c r="C12" s="414" t="s">
        <v>1</v>
      </c>
      <c r="D12" s="418"/>
      <c r="E12" s="418"/>
      <c r="F12" s="418"/>
    </row>
    <row r="13" spans="3:8" x14ac:dyDescent="0.2">
      <c r="C13" s="63"/>
      <c r="D13" s="63"/>
      <c r="E13" s="63"/>
      <c r="F13" s="63"/>
    </row>
    <row r="14" spans="3:8" ht="35.4" customHeight="1" x14ac:dyDescent="0.2">
      <c r="C14" s="414" t="s">
        <v>2</v>
      </c>
      <c r="D14" s="415"/>
      <c r="E14" s="415"/>
      <c r="F14" s="415"/>
    </row>
    <row r="15" spans="3:8" x14ac:dyDescent="0.2">
      <c r="C15" s="63"/>
      <c r="D15" s="63"/>
      <c r="E15" s="63"/>
      <c r="F15" s="63"/>
    </row>
    <row r="16" spans="3:8" ht="34.950000000000003" customHeight="1" x14ac:dyDescent="0.2">
      <c r="C16" s="414" t="s">
        <v>3</v>
      </c>
      <c r="D16" s="415"/>
      <c r="E16" s="415"/>
      <c r="F16" s="415"/>
    </row>
    <row r="17" spans="2:8" x14ac:dyDescent="0.2">
      <c r="C17" s="63"/>
      <c r="D17" s="63"/>
      <c r="E17" s="63"/>
      <c r="F17" s="63"/>
    </row>
    <row r="18" spans="2:8" ht="37.950000000000003" customHeight="1" x14ac:dyDescent="0.2">
      <c r="C18" s="414" t="s">
        <v>4</v>
      </c>
      <c r="D18" s="415"/>
      <c r="E18" s="415"/>
      <c r="F18" s="415"/>
    </row>
    <row r="19" spans="2:8" x14ac:dyDescent="0.2">
      <c r="C19" s="63"/>
      <c r="D19" s="63"/>
      <c r="E19" s="63"/>
      <c r="F19" s="63"/>
    </row>
    <row r="20" spans="2:8" ht="39.6" customHeight="1" x14ac:dyDescent="0.2">
      <c r="C20" s="414" t="s">
        <v>5</v>
      </c>
      <c r="D20" s="415"/>
      <c r="E20" s="415"/>
      <c r="F20" s="415"/>
    </row>
    <row r="21" spans="2:8" x14ac:dyDescent="0.2">
      <c r="C21" s="63"/>
      <c r="D21" s="63"/>
      <c r="E21" s="63"/>
      <c r="F21" s="63"/>
    </row>
    <row r="22" spans="2:8" ht="37.950000000000003" customHeight="1" x14ac:dyDescent="0.2">
      <c r="C22" s="414" t="s">
        <v>6</v>
      </c>
      <c r="D22" s="415"/>
      <c r="E22" s="415"/>
      <c r="F22" s="415"/>
    </row>
    <row r="23" spans="2:8" x14ac:dyDescent="0.2">
      <c r="C23" s="202"/>
    </row>
    <row r="24" spans="2:8" ht="37.950000000000003" customHeight="1" x14ac:dyDescent="0.2">
      <c r="C24" s="441" t="s">
        <v>626</v>
      </c>
      <c r="D24" s="441"/>
      <c r="E24" s="441"/>
      <c r="F24" s="441"/>
      <c r="G24" s="314"/>
      <c r="H24" s="314"/>
    </row>
    <row r="25" spans="2:8" x14ac:dyDescent="0.2">
      <c r="C25" s="63"/>
      <c r="D25" s="63"/>
      <c r="E25" s="63"/>
      <c r="F25" s="63"/>
    </row>
    <row r="26" spans="2:8" x14ac:dyDescent="0.2">
      <c r="C26" s="416" t="s">
        <v>627</v>
      </c>
      <c r="D26" s="415"/>
      <c r="E26" s="415"/>
      <c r="F26" s="415"/>
    </row>
    <row r="27" spans="2:8" x14ac:dyDescent="0.2">
      <c r="C27" s="63"/>
      <c r="D27" s="63"/>
      <c r="E27" s="63"/>
      <c r="F27" s="63"/>
    </row>
    <row r="28" spans="2:8" ht="39.6" customHeight="1" x14ac:dyDescent="0.2">
      <c r="C28" s="414" t="s">
        <v>225</v>
      </c>
      <c r="D28" s="415"/>
      <c r="E28" s="415"/>
      <c r="F28" s="415"/>
    </row>
    <row r="29" spans="2:8" x14ac:dyDescent="0.2">
      <c r="C29" s="63"/>
      <c r="D29" s="63"/>
      <c r="E29" s="63"/>
      <c r="F29" s="63"/>
    </row>
    <row r="30" spans="2:8" ht="29.4" customHeight="1" x14ac:dyDescent="0.2">
      <c r="C30" s="414" t="s">
        <v>721</v>
      </c>
      <c r="D30" s="415"/>
      <c r="E30" s="415"/>
      <c r="F30" s="415"/>
    </row>
    <row r="31" spans="2:8" x14ac:dyDescent="0.2">
      <c r="C31" s="63"/>
      <c r="D31" s="63"/>
      <c r="E31" s="63"/>
      <c r="F31" s="63"/>
    </row>
    <row r="32" spans="2:8" ht="19.2" x14ac:dyDescent="0.2">
      <c r="B32" s="190" t="s">
        <v>579</v>
      </c>
      <c r="C32" s="64" t="s">
        <v>180</v>
      </c>
      <c r="D32" s="195" t="s">
        <v>181</v>
      </c>
      <c r="E32" s="189" t="s">
        <v>182</v>
      </c>
      <c r="F32" s="65" t="s">
        <v>183</v>
      </c>
    </row>
    <row r="33" spans="2:8" x14ac:dyDescent="0.2">
      <c r="B33" s="154"/>
      <c r="C33" s="21">
        <v>1</v>
      </c>
      <c r="D33" s="39" t="s">
        <v>8</v>
      </c>
      <c r="E33" s="22"/>
      <c r="F33" s="23">
        <f t="shared" ref="F33" si="0">F34+F48</f>
        <v>68000000</v>
      </c>
    </row>
    <row r="34" spans="2:8" x14ac:dyDescent="0.2">
      <c r="B34" s="154"/>
      <c r="C34" s="129" t="s">
        <v>9</v>
      </c>
      <c r="D34" s="130" t="s">
        <v>10</v>
      </c>
      <c r="E34" s="131"/>
      <c r="F34" s="132">
        <f>F35</f>
        <v>68000000</v>
      </c>
    </row>
    <row r="35" spans="2:8" x14ac:dyDescent="0.2">
      <c r="B35" s="154"/>
      <c r="C35" s="21" t="s">
        <v>11</v>
      </c>
      <c r="D35" s="39" t="s">
        <v>184</v>
      </c>
      <c r="E35" s="22"/>
      <c r="F35" s="23">
        <f>F36+F40</f>
        <v>68000000</v>
      </c>
    </row>
    <row r="36" spans="2:8" x14ac:dyDescent="0.2">
      <c r="B36" s="154"/>
      <c r="C36" s="21" t="s">
        <v>12</v>
      </c>
      <c r="D36" s="39" t="s">
        <v>185</v>
      </c>
      <c r="E36" s="22"/>
      <c r="F36" s="23">
        <f>F37</f>
        <v>5000000</v>
      </c>
    </row>
    <row r="37" spans="2:8" ht="10.199999999999999" customHeight="1" x14ac:dyDescent="0.2">
      <c r="B37" s="154"/>
      <c r="C37" s="21" t="s">
        <v>13</v>
      </c>
      <c r="D37" s="39" t="s">
        <v>14</v>
      </c>
      <c r="E37" s="22"/>
      <c r="F37" s="23">
        <f>SUM(F38:F39)</f>
        <v>5000000</v>
      </c>
    </row>
    <row r="38" spans="2:8" ht="12.75" customHeight="1" x14ac:dyDescent="0.2">
      <c r="B38" s="154">
        <v>1</v>
      </c>
      <c r="C38" s="133" t="s">
        <v>15</v>
      </c>
      <c r="D38" s="134" t="s">
        <v>16</v>
      </c>
      <c r="E38" s="135">
        <v>1</v>
      </c>
      <c r="F38" s="136">
        <v>5000000</v>
      </c>
    </row>
    <row r="39" spans="2:8" x14ac:dyDescent="0.2">
      <c r="B39" s="154">
        <v>4</v>
      </c>
      <c r="C39" s="125" t="s">
        <v>15</v>
      </c>
      <c r="D39" s="126" t="s">
        <v>16</v>
      </c>
      <c r="E39" s="127">
        <v>4</v>
      </c>
      <c r="F39" s="128"/>
    </row>
    <row r="40" spans="2:8" x14ac:dyDescent="0.2">
      <c r="B40" s="154"/>
      <c r="C40" s="21" t="s">
        <v>17</v>
      </c>
      <c r="D40" s="39" t="s">
        <v>18</v>
      </c>
      <c r="E40" s="22"/>
      <c r="F40" s="23">
        <f t="shared" ref="F40" si="1">F41+F45</f>
        <v>63000000</v>
      </c>
      <c r="H40" s="168"/>
    </row>
    <row r="41" spans="2:8" x14ac:dyDescent="0.2">
      <c r="B41" s="154"/>
      <c r="C41" s="21" t="s">
        <v>19</v>
      </c>
      <c r="D41" s="39" t="s">
        <v>20</v>
      </c>
      <c r="E41" s="22"/>
      <c r="F41" s="23">
        <f>F42</f>
        <v>63000000</v>
      </c>
    </row>
    <row r="42" spans="2:8" x14ac:dyDescent="0.2">
      <c r="B42" s="154"/>
      <c r="C42" s="21" t="s">
        <v>21</v>
      </c>
      <c r="D42" s="39" t="s">
        <v>22</v>
      </c>
      <c r="E42" s="22"/>
      <c r="F42" s="23">
        <f>F43</f>
        <v>63000000</v>
      </c>
    </row>
    <row r="43" spans="2:8" x14ac:dyDescent="0.2">
      <c r="B43" s="154"/>
      <c r="C43" s="21" t="s">
        <v>23</v>
      </c>
      <c r="D43" s="39" t="s">
        <v>24</v>
      </c>
      <c r="E43" s="22"/>
      <c r="F43" s="23">
        <f>F44</f>
        <v>63000000</v>
      </c>
    </row>
    <row r="44" spans="2:8" x14ac:dyDescent="0.2">
      <c r="B44" s="154">
        <v>2</v>
      </c>
      <c r="C44" s="74" t="s">
        <v>25</v>
      </c>
      <c r="D44" s="75" t="s">
        <v>26</v>
      </c>
      <c r="E44" s="76">
        <v>2</v>
      </c>
      <c r="F44" s="77">
        <v>63000000</v>
      </c>
    </row>
    <row r="45" spans="2:8" x14ac:dyDescent="0.2">
      <c r="B45" s="154"/>
      <c r="C45" s="21" t="s">
        <v>186</v>
      </c>
      <c r="D45" s="39" t="s">
        <v>187</v>
      </c>
      <c r="E45" s="22"/>
      <c r="F45" s="23">
        <f>SUM(F46:F47)</f>
        <v>0</v>
      </c>
    </row>
    <row r="46" spans="2:8" x14ac:dyDescent="0.2">
      <c r="B46" s="154">
        <v>3</v>
      </c>
      <c r="C46" s="82" t="s">
        <v>188</v>
      </c>
      <c r="D46" s="83" t="s">
        <v>189</v>
      </c>
      <c r="E46" s="84">
        <v>3</v>
      </c>
      <c r="F46" s="85"/>
    </row>
    <row r="47" spans="2:8" ht="9.6" hidden="1" customHeight="1" x14ac:dyDescent="0.2">
      <c r="B47" s="154"/>
      <c r="C47" s="86" t="s">
        <v>188</v>
      </c>
      <c r="D47" s="87" t="s">
        <v>189</v>
      </c>
      <c r="E47" s="88">
        <v>28</v>
      </c>
      <c r="F47" s="89">
        <v>0</v>
      </c>
    </row>
    <row r="48" spans="2:8" hidden="1" x14ac:dyDescent="0.2">
      <c r="B48" s="154"/>
      <c r="C48" s="21" t="s">
        <v>27</v>
      </c>
      <c r="D48" s="39" t="s">
        <v>190</v>
      </c>
      <c r="E48" s="22"/>
      <c r="F48" s="23">
        <f>F49+F55+F60+F67</f>
        <v>0</v>
      </c>
    </row>
    <row r="49" spans="2:6" hidden="1" x14ac:dyDescent="0.2">
      <c r="B49" s="154"/>
      <c r="C49" s="21" t="s">
        <v>28</v>
      </c>
      <c r="D49" s="39" t="s">
        <v>29</v>
      </c>
      <c r="E49" s="22"/>
      <c r="F49" s="23">
        <f>F50</f>
        <v>0</v>
      </c>
    </row>
    <row r="50" spans="2:6" hidden="1" x14ac:dyDescent="0.2">
      <c r="B50" s="154"/>
      <c r="C50" s="21" t="s">
        <v>30</v>
      </c>
      <c r="D50" s="39" t="s">
        <v>31</v>
      </c>
      <c r="E50" s="22"/>
      <c r="F50" s="23">
        <f>F51</f>
        <v>0</v>
      </c>
    </row>
    <row r="51" spans="2:6" hidden="1" x14ac:dyDescent="0.2">
      <c r="B51" s="154"/>
      <c r="C51" s="21" t="s">
        <v>32</v>
      </c>
      <c r="D51" s="39" t="s">
        <v>33</v>
      </c>
      <c r="E51" s="22"/>
      <c r="F51" s="23">
        <f>F52+F53</f>
        <v>0</v>
      </c>
    </row>
    <row r="52" spans="2:6" hidden="1" x14ac:dyDescent="0.2">
      <c r="B52" s="154"/>
      <c r="C52" s="24" t="s">
        <v>34</v>
      </c>
      <c r="D52" s="37" t="s">
        <v>35</v>
      </c>
      <c r="E52" s="25">
        <v>41</v>
      </c>
      <c r="F52" s="26">
        <v>0</v>
      </c>
    </row>
    <row r="53" spans="2:6" hidden="1" x14ac:dyDescent="0.2">
      <c r="B53" s="154"/>
      <c r="C53" s="21" t="s">
        <v>36</v>
      </c>
      <c r="D53" s="39" t="s">
        <v>37</v>
      </c>
      <c r="E53" s="22"/>
      <c r="F53" s="23">
        <f>F54</f>
        <v>0</v>
      </c>
    </row>
    <row r="54" spans="2:6" hidden="1" x14ac:dyDescent="0.2">
      <c r="B54" s="154"/>
      <c r="C54" s="24" t="s">
        <v>38</v>
      </c>
      <c r="D54" s="37" t="s">
        <v>39</v>
      </c>
      <c r="E54" s="25">
        <v>41</v>
      </c>
      <c r="F54" s="26">
        <v>0</v>
      </c>
    </row>
    <row r="55" spans="2:6" hidden="1" x14ac:dyDescent="0.2">
      <c r="B55" s="154"/>
      <c r="C55" s="21" t="s">
        <v>40</v>
      </c>
      <c r="D55" s="39" t="s">
        <v>41</v>
      </c>
      <c r="E55" s="22"/>
      <c r="F55" s="23">
        <f>SUM(F56:F59)</f>
        <v>0</v>
      </c>
    </row>
    <row r="56" spans="2:6" hidden="1" x14ac:dyDescent="0.2">
      <c r="B56" s="154"/>
      <c r="C56" s="24" t="s">
        <v>42</v>
      </c>
      <c r="D56" s="37" t="s">
        <v>43</v>
      </c>
      <c r="E56" s="25">
        <v>35</v>
      </c>
      <c r="F56" s="26">
        <v>0</v>
      </c>
    </row>
    <row r="57" spans="2:6" hidden="1" x14ac:dyDescent="0.2">
      <c r="B57" s="154"/>
      <c r="C57" s="24" t="s">
        <v>42</v>
      </c>
      <c r="D57" s="37" t="s">
        <v>43</v>
      </c>
      <c r="E57" s="25">
        <v>36</v>
      </c>
      <c r="F57" s="26">
        <v>0</v>
      </c>
    </row>
    <row r="58" spans="2:6" hidden="1" x14ac:dyDescent="0.2">
      <c r="B58" s="154"/>
      <c r="C58" s="24" t="s">
        <v>42</v>
      </c>
      <c r="D58" s="37" t="s">
        <v>43</v>
      </c>
      <c r="E58" s="25">
        <v>37</v>
      </c>
      <c r="F58" s="26">
        <v>0</v>
      </c>
    </row>
    <row r="59" spans="2:6" hidden="1" x14ac:dyDescent="0.2">
      <c r="B59" s="154"/>
      <c r="C59" s="24" t="s">
        <v>42</v>
      </c>
      <c r="D59" s="37" t="s">
        <v>43</v>
      </c>
      <c r="E59" s="25">
        <v>43</v>
      </c>
      <c r="F59" s="26">
        <v>0</v>
      </c>
    </row>
    <row r="60" spans="2:6" hidden="1" x14ac:dyDescent="0.2">
      <c r="B60" s="154"/>
      <c r="C60" s="21" t="s">
        <v>44</v>
      </c>
      <c r="D60" s="39" t="s">
        <v>45</v>
      </c>
      <c r="E60" s="22"/>
      <c r="F60" s="23">
        <f>F61+F66</f>
        <v>0</v>
      </c>
    </row>
    <row r="61" spans="2:6" hidden="1" x14ac:dyDescent="0.2">
      <c r="B61" s="154"/>
      <c r="C61" s="21" t="s">
        <v>46</v>
      </c>
      <c r="D61" s="39" t="s">
        <v>47</v>
      </c>
      <c r="E61" s="22"/>
      <c r="F61" s="23">
        <f>F62+F64</f>
        <v>0</v>
      </c>
    </row>
    <row r="62" spans="2:6" hidden="1" x14ac:dyDescent="0.2">
      <c r="B62" s="154"/>
      <c r="C62" s="21" t="s">
        <v>191</v>
      </c>
      <c r="D62" s="39" t="s">
        <v>192</v>
      </c>
      <c r="E62" s="22"/>
      <c r="F62" s="23">
        <f>F63</f>
        <v>0</v>
      </c>
    </row>
    <row r="63" spans="2:6" hidden="1" x14ac:dyDescent="0.2">
      <c r="B63" s="154"/>
      <c r="C63" s="24" t="s">
        <v>193</v>
      </c>
      <c r="D63" s="37" t="s">
        <v>51</v>
      </c>
      <c r="E63" s="25">
        <v>41</v>
      </c>
      <c r="F63" s="26">
        <v>0</v>
      </c>
    </row>
    <row r="64" spans="2:6" hidden="1" x14ac:dyDescent="0.2">
      <c r="B64" s="154"/>
      <c r="C64" s="21" t="s">
        <v>48</v>
      </c>
      <c r="D64" s="39" t="s">
        <v>49</v>
      </c>
      <c r="E64" s="22"/>
      <c r="F64" s="23">
        <f>F65</f>
        <v>0</v>
      </c>
    </row>
    <row r="65" spans="2:6" hidden="1" x14ac:dyDescent="0.2">
      <c r="B65" s="154"/>
      <c r="C65" s="24" t="s">
        <v>50</v>
      </c>
      <c r="D65" s="37" t="s">
        <v>51</v>
      </c>
      <c r="E65" s="25">
        <v>41</v>
      </c>
      <c r="F65" s="26">
        <v>0</v>
      </c>
    </row>
    <row r="66" spans="2:6" hidden="1" x14ac:dyDescent="0.2">
      <c r="B66" s="154"/>
      <c r="C66" s="24" t="s">
        <v>194</v>
      </c>
      <c r="D66" s="37" t="s">
        <v>195</v>
      </c>
      <c r="E66" s="25">
        <v>41</v>
      </c>
      <c r="F66" s="26">
        <v>0</v>
      </c>
    </row>
    <row r="67" spans="2:6" hidden="1" x14ac:dyDescent="0.2">
      <c r="B67" s="154"/>
      <c r="C67" s="21" t="s">
        <v>52</v>
      </c>
      <c r="D67" s="39" t="s">
        <v>53</v>
      </c>
      <c r="E67" s="22"/>
      <c r="F67" s="23">
        <f>SUM(F68:F75)</f>
        <v>0</v>
      </c>
    </row>
    <row r="68" spans="2:6" hidden="1" x14ac:dyDescent="0.2">
      <c r="B68" s="154"/>
      <c r="C68" s="24" t="s">
        <v>54</v>
      </c>
      <c r="D68" s="37" t="s">
        <v>55</v>
      </c>
      <c r="E68" s="25">
        <v>32</v>
      </c>
      <c r="F68" s="26">
        <v>0</v>
      </c>
    </row>
    <row r="69" spans="2:6" hidden="1" x14ac:dyDescent="0.2">
      <c r="B69" s="154"/>
      <c r="C69" s="24" t="s">
        <v>54</v>
      </c>
      <c r="D69" s="37" t="s">
        <v>55</v>
      </c>
      <c r="E69" s="25">
        <v>33</v>
      </c>
      <c r="F69" s="26">
        <v>0</v>
      </c>
    </row>
    <row r="70" spans="2:6" hidden="1" x14ac:dyDescent="0.2">
      <c r="B70" s="154"/>
      <c r="C70" s="24" t="s">
        <v>54</v>
      </c>
      <c r="D70" s="37" t="s">
        <v>55</v>
      </c>
      <c r="E70" s="25">
        <v>34</v>
      </c>
      <c r="F70" s="26">
        <v>0</v>
      </c>
    </row>
    <row r="71" spans="2:6" hidden="1" x14ac:dyDescent="0.2">
      <c r="B71" s="154"/>
      <c r="C71" s="24" t="s">
        <v>54</v>
      </c>
      <c r="D71" s="37" t="s">
        <v>55</v>
      </c>
      <c r="E71" s="25">
        <v>38</v>
      </c>
      <c r="F71" s="26">
        <v>0</v>
      </c>
    </row>
    <row r="72" spans="2:6" hidden="1" x14ac:dyDescent="0.2">
      <c r="B72" s="154"/>
      <c r="C72" s="24" t="s">
        <v>54</v>
      </c>
      <c r="D72" s="37" t="s">
        <v>55</v>
      </c>
      <c r="E72" s="25">
        <v>39</v>
      </c>
      <c r="F72" s="26">
        <v>0</v>
      </c>
    </row>
    <row r="73" spans="2:6" hidden="1" x14ac:dyDescent="0.2">
      <c r="B73" s="154"/>
      <c r="C73" s="24" t="s">
        <v>54</v>
      </c>
      <c r="D73" s="37" t="s">
        <v>55</v>
      </c>
      <c r="E73" s="25">
        <v>40</v>
      </c>
      <c r="F73" s="26">
        <v>0</v>
      </c>
    </row>
    <row r="74" spans="2:6" hidden="1" x14ac:dyDescent="0.2">
      <c r="B74" s="154"/>
      <c r="C74" s="24" t="s">
        <v>54</v>
      </c>
      <c r="D74" s="37" t="s">
        <v>55</v>
      </c>
      <c r="E74" s="25">
        <v>42</v>
      </c>
      <c r="F74" s="26">
        <v>0</v>
      </c>
    </row>
    <row r="75" spans="2:6" hidden="1" x14ac:dyDescent="0.2">
      <c r="B75" s="154"/>
      <c r="C75" s="24" t="s">
        <v>54</v>
      </c>
      <c r="D75" s="37" t="s">
        <v>55</v>
      </c>
      <c r="E75" s="25">
        <v>44</v>
      </c>
      <c r="F75" s="26">
        <v>0</v>
      </c>
    </row>
    <row r="76" spans="2:6" x14ac:dyDescent="0.2">
      <c r="C76" s="63"/>
      <c r="D76" s="63"/>
      <c r="E76" s="66"/>
      <c r="F76" s="63"/>
    </row>
    <row r="77" spans="2:6" x14ac:dyDescent="0.2">
      <c r="C77" s="63"/>
      <c r="D77" s="63"/>
      <c r="E77" s="66"/>
      <c r="F77" s="63"/>
    </row>
    <row r="78" spans="2:6" ht="48.6" customHeight="1" x14ac:dyDescent="0.2">
      <c r="C78" s="414" t="s">
        <v>226</v>
      </c>
      <c r="D78" s="418"/>
      <c r="E78" s="418"/>
      <c r="F78" s="418"/>
    </row>
    <row r="79" spans="2:6" x14ac:dyDescent="0.2">
      <c r="C79" s="202"/>
      <c r="D79" s="206"/>
      <c r="E79" s="202"/>
      <c r="F79" s="202"/>
    </row>
    <row r="80" spans="2:6" ht="28.95" customHeight="1" x14ac:dyDescent="0.2">
      <c r="C80" s="414" t="s">
        <v>722</v>
      </c>
      <c r="D80" s="415"/>
      <c r="E80" s="415"/>
      <c r="F80" s="415"/>
    </row>
    <row r="81" spans="1:7" x14ac:dyDescent="0.2">
      <c r="C81" s="63"/>
      <c r="D81" s="63"/>
      <c r="E81" s="63"/>
      <c r="F81" s="63"/>
    </row>
    <row r="82" spans="1:7" ht="19.2" x14ac:dyDescent="0.2">
      <c r="A82" s="64" t="str">
        <f>PRESUPUESTO!A80</f>
        <v>CODIGO SECOP II</v>
      </c>
      <c r="B82" s="68" t="s">
        <v>579</v>
      </c>
      <c r="C82" s="68" t="s">
        <v>180</v>
      </c>
      <c r="D82" s="195" t="s">
        <v>181</v>
      </c>
      <c r="E82" s="188" t="s">
        <v>182</v>
      </c>
      <c r="F82" s="69" t="s">
        <v>183</v>
      </c>
    </row>
    <row r="83" spans="1:7" x14ac:dyDescent="0.2">
      <c r="A83" s="351">
        <f>PRESUPUESTO!A81</f>
        <v>0</v>
      </c>
      <c r="B83" s="154"/>
      <c r="C83" s="27" t="s">
        <v>56</v>
      </c>
      <c r="D83" s="196" t="s">
        <v>57</v>
      </c>
      <c r="E83" s="28"/>
      <c r="F83" s="29">
        <f>F84</f>
        <v>68000000</v>
      </c>
    </row>
    <row r="84" spans="1:7" x14ac:dyDescent="0.2">
      <c r="A84" s="351">
        <f>PRESUPUESTO!A82</f>
        <v>0</v>
      </c>
      <c r="B84" s="154"/>
      <c r="C84" s="27" t="s">
        <v>58</v>
      </c>
      <c r="D84" s="196" t="s">
        <v>59</v>
      </c>
      <c r="E84" s="28"/>
      <c r="F84" s="29">
        <f>F85</f>
        <v>68000000</v>
      </c>
    </row>
    <row r="85" spans="1:7" x14ac:dyDescent="0.2">
      <c r="A85" s="351">
        <f>PRESUPUESTO!A83</f>
        <v>0</v>
      </c>
      <c r="B85" s="154"/>
      <c r="C85" s="27" t="s">
        <v>60</v>
      </c>
      <c r="D85" s="196" t="s">
        <v>61</v>
      </c>
      <c r="E85" s="28"/>
      <c r="F85" s="29">
        <f>F86+F427</f>
        <v>68000000</v>
      </c>
    </row>
    <row r="86" spans="1:7" x14ac:dyDescent="0.2">
      <c r="A86" s="351">
        <f>PRESUPUESTO!A84</f>
        <v>0</v>
      </c>
      <c r="B86" s="154"/>
      <c r="C86" s="27" t="s">
        <v>62</v>
      </c>
      <c r="D86" s="196" t="s">
        <v>63</v>
      </c>
      <c r="E86" s="28"/>
      <c r="F86" s="29">
        <f>F87</f>
        <v>5700000</v>
      </c>
    </row>
    <row r="87" spans="1:7" x14ac:dyDescent="0.2">
      <c r="A87" s="351">
        <f>PRESUPUESTO!A85</f>
        <v>0</v>
      </c>
      <c r="B87" s="154"/>
      <c r="C87" s="27" t="s">
        <v>64</v>
      </c>
      <c r="D87" s="196" t="s">
        <v>65</v>
      </c>
      <c r="E87" s="28"/>
      <c r="F87" s="29">
        <f>F88+F227+F306</f>
        <v>5700000</v>
      </c>
    </row>
    <row r="88" spans="1:7" x14ac:dyDescent="0.2">
      <c r="A88" s="351">
        <f>PRESUPUESTO!A86</f>
        <v>0</v>
      </c>
      <c r="B88" s="154"/>
      <c r="C88" s="27" t="s">
        <v>66</v>
      </c>
      <c r="D88" s="196" t="s">
        <v>67</v>
      </c>
      <c r="E88" s="28"/>
      <c r="F88" s="29">
        <f>F89+F109+F129+F168+F207</f>
        <v>900000</v>
      </c>
      <c r="G88" s="311">
        <f>+F88-'FLUJO DE CAJA'!C48</f>
        <v>0</v>
      </c>
    </row>
    <row r="89" spans="1:7" ht="20.399999999999999" x14ac:dyDescent="0.2">
      <c r="A89" s="351" t="str">
        <f>PRESUPUESTO!A87</f>
        <v>40101701 72101511 40152001</v>
      </c>
      <c r="B89" s="154">
        <v>7</v>
      </c>
      <c r="C89" s="27" t="s">
        <v>68</v>
      </c>
      <c r="D89" s="196" t="s">
        <v>69</v>
      </c>
      <c r="E89" s="28"/>
      <c r="F89" s="29">
        <f>SUM(F90:F108)</f>
        <v>0</v>
      </c>
    </row>
    <row r="90" spans="1:7" x14ac:dyDescent="0.2">
      <c r="A90" s="351">
        <f>PRESUPUESTO!A88</f>
        <v>0</v>
      </c>
      <c r="B90" s="154"/>
      <c r="C90" s="51" t="s">
        <v>70</v>
      </c>
      <c r="D90" s="197" t="s">
        <v>71</v>
      </c>
      <c r="E90" s="52">
        <v>1</v>
      </c>
      <c r="F90" s="137">
        <f>+PAA!H13</f>
        <v>0</v>
      </c>
    </row>
    <row r="91" spans="1:7" x14ac:dyDescent="0.2">
      <c r="A91" s="351">
        <f>PRESUPUESTO!A89</f>
        <v>0</v>
      </c>
      <c r="B91" s="154"/>
      <c r="C91" s="57" t="s">
        <v>70</v>
      </c>
      <c r="D91" s="198" t="s">
        <v>71</v>
      </c>
      <c r="E91" s="58">
        <v>2</v>
      </c>
      <c r="F91" s="138">
        <f>+PAA!H14</f>
        <v>0</v>
      </c>
    </row>
    <row r="92" spans="1:7" x14ac:dyDescent="0.2">
      <c r="A92" s="351">
        <f>PRESUPUESTO!A90</f>
        <v>0</v>
      </c>
      <c r="B92" s="154"/>
      <c r="C92" s="79" t="s">
        <v>70</v>
      </c>
      <c r="D92" s="199" t="s">
        <v>71</v>
      </c>
      <c r="E92" s="80">
        <v>3</v>
      </c>
      <c r="F92" s="139">
        <f>+PAA!H15</f>
        <v>0</v>
      </c>
    </row>
    <row r="93" spans="1:7" x14ac:dyDescent="0.2">
      <c r="A93" s="351">
        <f>PRESUPUESTO!A91</f>
        <v>0</v>
      </c>
      <c r="B93" s="154"/>
      <c r="C93" s="91" t="s">
        <v>70</v>
      </c>
      <c r="D93" s="200" t="s">
        <v>71</v>
      </c>
      <c r="E93" s="92">
        <v>4</v>
      </c>
      <c r="F93" s="140">
        <f>+PAA!H16</f>
        <v>0</v>
      </c>
    </row>
    <row r="94" spans="1:7" hidden="1" x14ac:dyDescent="0.2">
      <c r="A94" s="351">
        <f>PRESUPUESTO!A92</f>
        <v>0</v>
      </c>
      <c r="B94" s="154"/>
      <c r="C94" s="30" t="s">
        <v>70</v>
      </c>
      <c r="D94" s="201" t="s">
        <v>71</v>
      </c>
      <c r="E94" s="31">
        <v>6</v>
      </c>
      <c r="F94" s="32">
        <v>0</v>
      </c>
    </row>
    <row r="95" spans="1:7" hidden="1" x14ac:dyDescent="0.2">
      <c r="A95" s="351">
        <f>PRESUPUESTO!A93</f>
        <v>0</v>
      </c>
      <c r="B95" s="154"/>
      <c r="C95" s="30" t="s">
        <v>70</v>
      </c>
      <c r="D95" s="201" t="s">
        <v>71</v>
      </c>
      <c r="E95" s="31">
        <v>28</v>
      </c>
      <c r="F95" s="32">
        <v>0</v>
      </c>
    </row>
    <row r="96" spans="1:7" hidden="1" x14ac:dyDescent="0.2">
      <c r="A96" s="351">
        <f>PRESUPUESTO!A94</f>
        <v>0</v>
      </c>
      <c r="B96" s="154"/>
      <c r="C96" s="30" t="s">
        <v>70</v>
      </c>
      <c r="D96" s="201" t="s">
        <v>71</v>
      </c>
      <c r="E96" s="31">
        <v>32</v>
      </c>
      <c r="F96" s="32">
        <v>0</v>
      </c>
    </row>
    <row r="97" spans="1:6" hidden="1" x14ac:dyDescent="0.2">
      <c r="A97" s="351">
        <f>PRESUPUESTO!A95</f>
        <v>0</v>
      </c>
      <c r="B97" s="154"/>
      <c r="C97" s="30" t="s">
        <v>70</v>
      </c>
      <c r="D97" s="201" t="s">
        <v>71</v>
      </c>
      <c r="E97" s="31">
        <v>33</v>
      </c>
      <c r="F97" s="32">
        <v>0</v>
      </c>
    </row>
    <row r="98" spans="1:6" hidden="1" x14ac:dyDescent="0.2">
      <c r="A98" s="351">
        <f>PRESUPUESTO!A96</f>
        <v>0</v>
      </c>
      <c r="B98" s="154"/>
      <c r="C98" s="30" t="s">
        <v>70</v>
      </c>
      <c r="D98" s="201" t="s">
        <v>71</v>
      </c>
      <c r="E98" s="31">
        <v>34</v>
      </c>
      <c r="F98" s="32">
        <v>0</v>
      </c>
    </row>
    <row r="99" spans="1:6" hidden="1" x14ac:dyDescent="0.2">
      <c r="A99" s="351">
        <f>PRESUPUESTO!A97</f>
        <v>0</v>
      </c>
      <c r="B99" s="154"/>
      <c r="C99" s="30" t="s">
        <v>70</v>
      </c>
      <c r="D99" s="201" t="s">
        <v>71</v>
      </c>
      <c r="E99" s="31">
        <v>35</v>
      </c>
      <c r="F99" s="32">
        <v>0</v>
      </c>
    </row>
    <row r="100" spans="1:6" hidden="1" x14ac:dyDescent="0.2">
      <c r="A100" s="351">
        <f>PRESUPUESTO!A98</f>
        <v>0</v>
      </c>
      <c r="B100" s="154"/>
      <c r="C100" s="30" t="s">
        <v>70</v>
      </c>
      <c r="D100" s="201" t="s">
        <v>71</v>
      </c>
      <c r="E100" s="31">
        <v>36</v>
      </c>
      <c r="F100" s="32">
        <v>0</v>
      </c>
    </row>
    <row r="101" spans="1:6" hidden="1" x14ac:dyDescent="0.2">
      <c r="A101" s="351">
        <f>PRESUPUESTO!A99</f>
        <v>0</v>
      </c>
      <c r="B101" s="154"/>
      <c r="C101" s="30" t="s">
        <v>70</v>
      </c>
      <c r="D101" s="201" t="s">
        <v>71</v>
      </c>
      <c r="E101" s="31">
        <v>37</v>
      </c>
      <c r="F101" s="32">
        <v>0</v>
      </c>
    </row>
    <row r="102" spans="1:6" hidden="1" x14ac:dyDescent="0.2">
      <c r="A102" s="351">
        <f>PRESUPUESTO!A100</f>
        <v>0</v>
      </c>
      <c r="B102" s="154"/>
      <c r="C102" s="30" t="s">
        <v>70</v>
      </c>
      <c r="D102" s="201" t="s">
        <v>71</v>
      </c>
      <c r="E102" s="31">
        <v>38</v>
      </c>
      <c r="F102" s="32">
        <v>0</v>
      </c>
    </row>
    <row r="103" spans="1:6" hidden="1" x14ac:dyDescent="0.2">
      <c r="A103" s="351">
        <f>PRESUPUESTO!A101</f>
        <v>0</v>
      </c>
      <c r="B103" s="154"/>
      <c r="C103" s="30" t="s">
        <v>70</v>
      </c>
      <c r="D103" s="201" t="s">
        <v>71</v>
      </c>
      <c r="E103" s="31">
        <v>39</v>
      </c>
      <c r="F103" s="32">
        <v>0</v>
      </c>
    </row>
    <row r="104" spans="1:6" hidden="1" x14ac:dyDescent="0.2">
      <c r="A104" s="351">
        <f>PRESUPUESTO!A102</f>
        <v>0</v>
      </c>
      <c r="B104" s="154"/>
      <c r="C104" s="30" t="s">
        <v>70</v>
      </c>
      <c r="D104" s="201" t="s">
        <v>71</v>
      </c>
      <c r="E104" s="31">
        <v>40</v>
      </c>
      <c r="F104" s="32">
        <v>0</v>
      </c>
    </row>
    <row r="105" spans="1:6" hidden="1" x14ac:dyDescent="0.2">
      <c r="A105" s="351">
        <f>PRESUPUESTO!A103</f>
        <v>0</v>
      </c>
      <c r="B105" s="154"/>
      <c r="C105" s="30" t="s">
        <v>70</v>
      </c>
      <c r="D105" s="201" t="s">
        <v>71</v>
      </c>
      <c r="E105" s="31">
        <v>41</v>
      </c>
      <c r="F105" s="32">
        <v>0</v>
      </c>
    </row>
    <row r="106" spans="1:6" hidden="1" x14ac:dyDescent="0.2">
      <c r="A106" s="351">
        <f>PRESUPUESTO!A104</f>
        <v>0</v>
      </c>
      <c r="B106" s="154"/>
      <c r="C106" s="30" t="s">
        <v>70</v>
      </c>
      <c r="D106" s="201" t="s">
        <v>71</v>
      </c>
      <c r="E106" s="31">
        <v>42</v>
      </c>
      <c r="F106" s="32">
        <v>0</v>
      </c>
    </row>
    <row r="107" spans="1:6" hidden="1" x14ac:dyDescent="0.2">
      <c r="A107" s="351">
        <f>PRESUPUESTO!A105</f>
        <v>0</v>
      </c>
      <c r="B107" s="154"/>
      <c r="C107" s="30" t="s">
        <v>70</v>
      </c>
      <c r="D107" s="201" t="s">
        <v>71</v>
      </c>
      <c r="E107" s="31">
        <v>43</v>
      </c>
      <c r="F107" s="32">
        <v>0</v>
      </c>
    </row>
    <row r="108" spans="1:6" hidden="1" x14ac:dyDescent="0.2">
      <c r="A108" s="351">
        <f>PRESUPUESTO!A106</f>
        <v>0</v>
      </c>
      <c r="B108" s="154"/>
      <c r="C108" s="30" t="s">
        <v>70</v>
      </c>
      <c r="D108" s="201" t="s">
        <v>71</v>
      </c>
      <c r="E108" s="31">
        <v>44</v>
      </c>
      <c r="F108" s="32">
        <v>0</v>
      </c>
    </row>
    <row r="109" spans="1:6" x14ac:dyDescent="0.2">
      <c r="A109" s="351">
        <f>PRESUPUESTO!A107</f>
        <v>0</v>
      </c>
      <c r="B109" s="154">
        <v>7</v>
      </c>
      <c r="C109" s="27" t="s">
        <v>72</v>
      </c>
      <c r="D109" s="196" t="s">
        <v>73</v>
      </c>
      <c r="E109" s="28"/>
      <c r="F109" s="29">
        <f>SUM(F110:F128)</f>
        <v>0</v>
      </c>
    </row>
    <row r="110" spans="1:6" x14ac:dyDescent="0.2">
      <c r="A110" s="351">
        <f>PRESUPUESTO!A108</f>
        <v>0</v>
      </c>
      <c r="B110" s="154"/>
      <c r="C110" s="51" t="s">
        <v>74</v>
      </c>
      <c r="D110" s="197" t="s">
        <v>75</v>
      </c>
      <c r="E110" s="52">
        <v>1</v>
      </c>
      <c r="F110" s="137">
        <f>+PAA!H25</f>
        <v>0</v>
      </c>
    </row>
    <row r="111" spans="1:6" x14ac:dyDescent="0.2">
      <c r="A111" s="351">
        <f>PRESUPUESTO!A109</f>
        <v>0</v>
      </c>
      <c r="B111" s="154"/>
      <c r="C111" s="57" t="s">
        <v>74</v>
      </c>
      <c r="D111" s="198" t="s">
        <v>75</v>
      </c>
      <c r="E111" s="58">
        <v>2</v>
      </c>
      <c r="F111" s="138">
        <f>+PAA!H26</f>
        <v>0</v>
      </c>
    </row>
    <row r="112" spans="1:6" x14ac:dyDescent="0.2">
      <c r="A112" s="351">
        <f>PRESUPUESTO!A110</f>
        <v>0</v>
      </c>
      <c r="B112" s="154"/>
      <c r="C112" s="79" t="s">
        <v>74</v>
      </c>
      <c r="D112" s="199" t="s">
        <v>75</v>
      </c>
      <c r="E112" s="80">
        <v>3</v>
      </c>
      <c r="F112" s="139">
        <f>+PAA!H27</f>
        <v>0</v>
      </c>
    </row>
    <row r="113" spans="1:6" x14ac:dyDescent="0.2">
      <c r="A113" s="351">
        <f>PRESUPUESTO!A111</f>
        <v>0</v>
      </c>
      <c r="B113" s="154"/>
      <c r="C113" s="91" t="s">
        <v>74</v>
      </c>
      <c r="D113" s="200" t="s">
        <v>75</v>
      </c>
      <c r="E113" s="92">
        <v>4</v>
      </c>
      <c r="F113" s="140">
        <f>+PAA!H28</f>
        <v>0</v>
      </c>
    </row>
    <row r="114" spans="1:6" hidden="1" x14ac:dyDescent="0.2">
      <c r="A114" s="351">
        <f>PRESUPUESTO!A112</f>
        <v>0</v>
      </c>
      <c r="B114" s="154"/>
      <c r="C114" s="30" t="s">
        <v>74</v>
      </c>
      <c r="D114" s="201" t="s">
        <v>75</v>
      </c>
      <c r="E114" s="31">
        <v>6</v>
      </c>
      <c r="F114" s="32">
        <v>0</v>
      </c>
    </row>
    <row r="115" spans="1:6" hidden="1" x14ac:dyDescent="0.2">
      <c r="A115" s="351">
        <f>PRESUPUESTO!A113</f>
        <v>0</v>
      </c>
      <c r="B115" s="154"/>
      <c r="C115" s="30" t="s">
        <v>74</v>
      </c>
      <c r="D115" s="201" t="s">
        <v>75</v>
      </c>
      <c r="E115" s="31">
        <v>28</v>
      </c>
      <c r="F115" s="32">
        <v>0</v>
      </c>
    </row>
    <row r="116" spans="1:6" hidden="1" x14ac:dyDescent="0.2">
      <c r="A116" s="351">
        <f>PRESUPUESTO!A114</f>
        <v>0</v>
      </c>
      <c r="B116" s="154"/>
      <c r="C116" s="30" t="s">
        <v>74</v>
      </c>
      <c r="D116" s="201" t="s">
        <v>75</v>
      </c>
      <c r="E116" s="31">
        <v>32</v>
      </c>
      <c r="F116" s="32">
        <v>0</v>
      </c>
    </row>
    <row r="117" spans="1:6" hidden="1" x14ac:dyDescent="0.2">
      <c r="A117" s="351">
        <f>PRESUPUESTO!A115</f>
        <v>0</v>
      </c>
      <c r="B117" s="154"/>
      <c r="C117" s="30" t="s">
        <v>74</v>
      </c>
      <c r="D117" s="201" t="s">
        <v>75</v>
      </c>
      <c r="E117" s="31">
        <v>33</v>
      </c>
      <c r="F117" s="32">
        <v>0</v>
      </c>
    </row>
    <row r="118" spans="1:6" hidden="1" x14ac:dyDescent="0.2">
      <c r="A118" s="351">
        <f>PRESUPUESTO!A116</f>
        <v>0</v>
      </c>
      <c r="B118" s="154"/>
      <c r="C118" s="30" t="s">
        <v>74</v>
      </c>
      <c r="D118" s="201" t="s">
        <v>75</v>
      </c>
      <c r="E118" s="31">
        <v>34</v>
      </c>
      <c r="F118" s="32">
        <v>0</v>
      </c>
    </row>
    <row r="119" spans="1:6" hidden="1" x14ac:dyDescent="0.2">
      <c r="A119" s="351">
        <f>PRESUPUESTO!A117</f>
        <v>0</v>
      </c>
      <c r="B119" s="154"/>
      <c r="C119" s="30" t="s">
        <v>74</v>
      </c>
      <c r="D119" s="201" t="s">
        <v>75</v>
      </c>
      <c r="E119" s="31">
        <v>35</v>
      </c>
      <c r="F119" s="32">
        <v>0</v>
      </c>
    </row>
    <row r="120" spans="1:6" hidden="1" x14ac:dyDescent="0.2">
      <c r="A120" s="351">
        <f>PRESUPUESTO!A118</f>
        <v>0</v>
      </c>
      <c r="B120" s="154"/>
      <c r="C120" s="30" t="s">
        <v>74</v>
      </c>
      <c r="D120" s="201" t="s">
        <v>75</v>
      </c>
      <c r="E120" s="31">
        <v>36</v>
      </c>
      <c r="F120" s="32">
        <v>0</v>
      </c>
    </row>
    <row r="121" spans="1:6" hidden="1" x14ac:dyDescent="0.2">
      <c r="A121" s="351">
        <f>PRESUPUESTO!A119</f>
        <v>0</v>
      </c>
      <c r="B121" s="154"/>
      <c r="C121" s="30" t="s">
        <v>74</v>
      </c>
      <c r="D121" s="201" t="s">
        <v>75</v>
      </c>
      <c r="E121" s="31">
        <v>37</v>
      </c>
      <c r="F121" s="32">
        <v>0</v>
      </c>
    </row>
    <row r="122" spans="1:6" hidden="1" x14ac:dyDescent="0.2">
      <c r="A122" s="351">
        <f>PRESUPUESTO!A120</f>
        <v>0</v>
      </c>
      <c r="B122" s="154"/>
      <c r="C122" s="30" t="s">
        <v>74</v>
      </c>
      <c r="D122" s="201" t="s">
        <v>75</v>
      </c>
      <c r="E122" s="31">
        <v>38</v>
      </c>
      <c r="F122" s="32">
        <v>0</v>
      </c>
    </row>
    <row r="123" spans="1:6" hidden="1" x14ac:dyDescent="0.2">
      <c r="A123" s="351">
        <f>PRESUPUESTO!A121</f>
        <v>0</v>
      </c>
      <c r="B123" s="154"/>
      <c r="C123" s="30" t="s">
        <v>74</v>
      </c>
      <c r="D123" s="201" t="s">
        <v>75</v>
      </c>
      <c r="E123" s="31">
        <v>39</v>
      </c>
      <c r="F123" s="32">
        <v>0</v>
      </c>
    </row>
    <row r="124" spans="1:6" hidden="1" x14ac:dyDescent="0.2">
      <c r="A124" s="351">
        <f>PRESUPUESTO!A122</f>
        <v>0</v>
      </c>
      <c r="B124" s="154"/>
      <c r="C124" s="30" t="s">
        <v>74</v>
      </c>
      <c r="D124" s="201" t="s">
        <v>75</v>
      </c>
      <c r="E124" s="31">
        <v>40</v>
      </c>
      <c r="F124" s="32">
        <v>0</v>
      </c>
    </row>
    <row r="125" spans="1:6" hidden="1" x14ac:dyDescent="0.2">
      <c r="A125" s="351">
        <f>PRESUPUESTO!A123</f>
        <v>0</v>
      </c>
      <c r="B125" s="154"/>
      <c r="C125" s="30" t="s">
        <v>74</v>
      </c>
      <c r="D125" s="201" t="s">
        <v>75</v>
      </c>
      <c r="E125" s="31">
        <v>41</v>
      </c>
      <c r="F125" s="32">
        <v>0</v>
      </c>
    </row>
    <row r="126" spans="1:6" hidden="1" x14ac:dyDescent="0.2">
      <c r="A126" s="351">
        <f>PRESUPUESTO!A124</f>
        <v>0</v>
      </c>
      <c r="B126" s="154"/>
      <c r="C126" s="30" t="s">
        <v>74</v>
      </c>
      <c r="D126" s="201" t="s">
        <v>75</v>
      </c>
      <c r="E126" s="31">
        <v>42</v>
      </c>
      <c r="F126" s="32">
        <v>0</v>
      </c>
    </row>
    <row r="127" spans="1:6" hidden="1" x14ac:dyDescent="0.2">
      <c r="A127" s="351">
        <f>PRESUPUESTO!A125</f>
        <v>0</v>
      </c>
      <c r="B127" s="154"/>
      <c r="C127" s="30" t="s">
        <v>74</v>
      </c>
      <c r="D127" s="201" t="s">
        <v>75</v>
      </c>
      <c r="E127" s="31">
        <v>43</v>
      </c>
      <c r="F127" s="32">
        <v>0</v>
      </c>
    </row>
    <row r="128" spans="1:6" hidden="1" x14ac:dyDescent="0.2">
      <c r="A128" s="351">
        <f>PRESUPUESTO!A126</f>
        <v>0</v>
      </c>
      <c r="B128" s="154"/>
      <c r="C128" s="30" t="s">
        <v>74</v>
      </c>
      <c r="D128" s="201" t="s">
        <v>75</v>
      </c>
      <c r="E128" s="31">
        <v>44</v>
      </c>
      <c r="F128" s="32">
        <v>0</v>
      </c>
    </row>
    <row r="129" spans="1:6" ht="51" x14ac:dyDescent="0.2">
      <c r="A129" s="351" t="str">
        <f>PRESUPUESTO!A127</f>
        <v>43211711 52201512 45112003 56101702 43212105 72153609 23242114 43211507  432111600</v>
      </c>
      <c r="B129" s="154">
        <v>7</v>
      </c>
      <c r="C129" s="27" t="s">
        <v>76</v>
      </c>
      <c r="D129" s="196" t="s">
        <v>77</v>
      </c>
      <c r="E129" s="28"/>
      <c r="F129" s="29">
        <f>SUM(F130:F167)</f>
        <v>0</v>
      </c>
    </row>
    <row r="130" spans="1:6" x14ac:dyDescent="0.2">
      <c r="A130" s="351">
        <f>PRESUPUESTO!A128</f>
        <v>0</v>
      </c>
      <c r="B130" s="154"/>
      <c r="C130" s="51" t="s">
        <v>78</v>
      </c>
      <c r="D130" s="197" t="s">
        <v>79</v>
      </c>
      <c r="E130" s="52">
        <v>1</v>
      </c>
      <c r="F130" s="137">
        <f>+PAA!H52</f>
        <v>0</v>
      </c>
    </row>
    <row r="131" spans="1:6" x14ac:dyDescent="0.2">
      <c r="A131" s="351">
        <f>PRESUPUESTO!A129</f>
        <v>0</v>
      </c>
      <c r="B131" s="154"/>
      <c r="C131" s="57" t="s">
        <v>78</v>
      </c>
      <c r="D131" s="198" t="s">
        <v>79</v>
      </c>
      <c r="E131" s="58">
        <v>2</v>
      </c>
      <c r="F131" s="138">
        <f>+PAA!H53</f>
        <v>0</v>
      </c>
    </row>
    <row r="132" spans="1:6" x14ac:dyDescent="0.2">
      <c r="A132" s="351">
        <f>PRESUPUESTO!A130</f>
        <v>0</v>
      </c>
      <c r="B132" s="154"/>
      <c r="C132" s="79" t="s">
        <v>78</v>
      </c>
      <c r="D132" s="199" t="s">
        <v>79</v>
      </c>
      <c r="E132" s="80">
        <v>3</v>
      </c>
      <c r="F132" s="139">
        <f>+PAA!H54</f>
        <v>0</v>
      </c>
    </row>
    <row r="133" spans="1:6" x14ac:dyDescent="0.2">
      <c r="A133" s="351">
        <f>PRESUPUESTO!A131</f>
        <v>0</v>
      </c>
      <c r="B133" s="154"/>
      <c r="C133" s="91" t="s">
        <v>78</v>
      </c>
      <c r="D133" s="200" t="s">
        <v>79</v>
      </c>
      <c r="E133" s="92">
        <v>4</v>
      </c>
      <c r="F133" s="140">
        <f>+PAA!H55</f>
        <v>0</v>
      </c>
    </row>
    <row r="134" spans="1:6" hidden="1" x14ac:dyDescent="0.2">
      <c r="A134" s="351">
        <f>PRESUPUESTO!A132</f>
        <v>0</v>
      </c>
      <c r="B134" s="154"/>
      <c r="C134" s="30" t="s">
        <v>78</v>
      </c>
      <c r="D134" s="201" t="s">
        <v>79</v>
      </c>
      <c r="E134" s="31">
        <v>6</v>
      </c>
      <c r="F134" s="32">
        <v>0</v>
      </c>
    </row>
    <row r="135" spans="1:6" hidden="1" x14ac:dyDescent="0.2">
      <c r="A135" s="351">
        <f>PRESUPUESTO!A133</f>
        <v>0</v>
      </c>
      <c r="B135" s="154"/>
      <c r="C135" s="30" t="s">
        <v>78</v>
      </c>
      <c r="D135" s="201" t="s">
        <v>79</v>
      </c>
      <c r="E135" s="31">
        <v>28</v>
      </c>
      <c r="F135" s="32">
        <v>0</v>
      </c>
    </row>
    <row r="136" spans="1:6" hidden="1" x14ac:dyDescent="0.2">
      <c r="A136" s="351">
        <f>PRESUPUESTO!A134</f>
        <v>0</v>
      </c>
      <c r="B136" s="154"/>
      <c r="C136" s="30" t="s">
        <v>78</v>
      </c>
      <c r="D136" s="201" t="s">
        <v>79</v>
      </c>
      <c r="E136" s="31">
        <v>32</v>
      </c>
      <c r="F136" s="32">
        <v>0</v>
      </c>
    </row>
    <row r="137" spans="1:6" hidden="1" x14ac:dyDescent="0.2">
      <c r="A137" s="351">
        <f>PRESUPUESTO!A135</f>
        <v>0</v>
      </c>
      <c r="B137" s="154"/>
      <c r="C137" s="30" t="s">
        <v>78</v>
      </c>
      <c r="D137" s="201" t="s">
        <v>79</v>
      </c>
      <c r="E137" s="31">
        <v>33</v>
      </c>
      <c r="F137" s="32">
        <v>0</v>
      </c>
    </row>
    <row r="138" spans="1:6" hidden="1" x14ac:dyDescent="0.2">
      <c r="A138" s="351">
        <f>PRESUPUESTO!A136</f>
        <v>0</v>
      </c>
      <c r="B138" s="154"/>
      <c r="C138" s="30" t="s">
        <v>78</v>
      </c>
      <c r="D138" s="201" t="s">
        <v>79</v>
      </c>
      <c r="E138" s="31">
        <v>34</v>
      </c>
      <c r="F138" s="32">
        <v>0</v>
      </c>
    </row>
    <row r="139" spans="1:6" hidden="1" x14ac:dyDescent="0.2">
      <c r="A139" s="351">
        <f>PRESUPUESTO!A137</f>
        <v>0</v>
      </c>
      <c r="B139" s="154"/>
      <c r="C139" s="30" t="s">
        <v>78</v>
      </c>
      <c r="D139" s="201" t="s">
        <v>79</v>
      </c>
      <c r="E139" s="31">
        <v>35</v>
      </c>
      <c r="F139" s="32">
        <v>0</v>
      </c>
    </row>
    <row r="140" spans="1:6" hidden="1" x14ac:dyDescent="0.2">
      <c r="A140" s="351">
        <f>PRESUPUESTO!A138</f>
        <v>0</v>
      </c>
      <c r="B140" s="154"/>
      <c r="C140" s="30" t="s">
        <v>78</v>
      </c>
      <c r="D140" s="201" t="s">
        <v>79</v>
      </c>
      <c r="E140" s="31">
        <v>36</v>
      </c>
      <c r="F140" s="32">
        <v>0</v>
      </c>
    </row>
    <row r="141" spans="1:6" hidden="1" x14ac:dyDescent="0.2">
      <c r="A141" s="351">
        <f>PRESUPUESTO!A139</f>
        <v>0</v>
      </c>
      <c r="B141" s="154"/>
      <c r="C141" s="30" t="s">
        <v>78</v>
      </c>
      <c r="D141" s="201" t="s">
        <v>79</v>
      </c>
      <c r="E141" s="31">
        <v>37</v>
      </c>
      <c r="F141" s="32">
        <v>0</v>
      </c>
    </row>
    <row r="142" spans="1:6" hidden="1" x14ac:dyDescent="0.2">
      <c r="A142" s="351">
        <f>PRESUPUESTO!A140</f>
        <v>0</v>
      </c>
      <c r="B142" s="154"/>
      <c r="C142" s="30" t="s">
        <v>78</v>
      </c>
      <c r="D142" s="201" t="s">
        <v>79</v>
      </c>
      <c r="E142" s="31">
        <v>38</v>
      </c>
      <c r="F142" s="32">
        <v>0</v>
      </c>
    </row>
    <row r="143" spans="1:6" hidden="1" x14ac:dyDescent="0.2">
      <c r="A143" s="351">
        <f>PRESUPUESTO!A141</f>
        <v>0</v>
      </c>
      <c r="B143" s="154"/>
      <c r="C143" s="30" t="s">
        <v>78</v>
      </c>
      <c r="D143" s="201" t="s">
        <v>79</v>
      </c>
      <c r="E143" s="31">
        <v>39</v>
      </c>
      <c r="F143" s="32">
        <v>0</v>
      </c>
    </row>
    <row r="144" spans="1:6" hidden="1" x14ac:dyDescent="0.2">
      <c r="A144" s="351">
        <f>PRESUPUESTO!A142</f>
        <v>0</v>
      </c>
      <c r="B144" s="154"/>
      <c r="C144" s="30" t="s">
        <v>78</v>
      </c>
      <c r="D144" s="201" t="s">
        <v>79</v>
      </c>
      <c r="E144" s="31">
        <v>40</v>
      </c>
      <c r="F144" s="32">
        <v>0</v>
      </c>
    </row>
    <row r="145" spans="1:6" hidden="1" x14ac:dyDescent="0.2">
      <c r="A145" s="351">
        <f>PRESUPUESTO!A143</f>
        <v>0</v>
      </c>
      <c r="B145" s="154"/>
      <c r="C145" s="30" t="s">
        <v>78</v>
      </c>
      <c r="D145" s="201" t="s">
        <v>79</v>
      </c>
      <c r="E145" s="31">
        <v>41</v>
      </c>
      <c r="F145" s="32">
        <v>0</v>
      </c>
    </row>
    <row r="146" spans="1:6" hidden="1" x14ac:dyDescent="0.2">
      <c r="A146" s="351">
        <f>PRESUPUESTO!A144</f>
        <v>0</v>
      </c>
      <c r="B146" s="154"/>
      <c r="C146" s="30" t="s">
        <v>78</v>
      </c>
      <c r="D146" s="201" t="s">
        <v>79</v>
      </c>
      <c r="E146" s="31">
        <v>42</v>
      </c>
      <c r="F146" s="32">
        <v>0</v>
      </c>
    </row>
    <row r="147" spans="1:6" hidden="1" x14ac:dyDescent="0.2">
      <c r="A147" s="351">
        <f>PRESUPUESTO!A145</f>
        <v>0</v>
      </c>
      <c r="B147" s="154"/>
      <c r="C147" s="30" t="s">
        <v>78</v>
      </c>
      <c r="D147" s="201" t="s">
        <v>79</v>
      </c>
      <c r="E147" s="31">
        <v>43</v>
      </c>
      <c r="F147" s="32">
        <v>0</v>
      </c>
    </row>
    <row r="148" spans="1:6" hidden="1" x14ac:dyDescent="0.2">
      <c r="A148" s="351">
        <f>PRESUPUESTO!A146</f>
        <v>0</v>
      </c>
      <c r="B148" s="154"/>
      <c r="C148" s="30" t="s">
        <v>78</v>
      </c>
      <c r="D148" s="201" t="s">
        <v>79</v>
      </c>
      <c r="E148" s="31">
        <v>44</v>
      </c>
      <c r="F148" s="32">
        <v>0</v>
      </c>
    </row>
    <row r="149" spans="1:6" x14ac:dyDescent="0.2">
      <c r="A149" s="351">
        <f>PRESUPUESTO!A147</f>
        <v>0</v>
      </c>
      <c r="B149" s="154"/>
      <c r="C149" s="51" t="s">
        <v>80</v>
      </c>
      <c r="D149" s="197" t="s">
        <v>81</v>
      </c>
      <c r="E149" s="52">
        <v>1</v>
      </c>
      <c r="F149" s="137">
        <f>+PAA!H63</f>
        <v>0</v>
      </c>
    </row>
    <row r="150" spans="1:6" x14ac:dyDescent="0.2">
      <c r="A150" s="351">
        <f>PRESUPUESTO!A148</f>
        <v>0</v>
      </c>
      <c r="B150" s="154"/>
      <c r="C150" s="57" t="s">
        <v>80</v>
      </c>
      <c r="D150" s="198" t="s">
        <v>81</v>
      </c>
      <c r="E150" s="58">
        <v>2</v>
      </c>
      <c r="F150" s="138">
        <f>+PAA!H64</f>
        <v>0</v>
      </c>
    </row>
    <row r="151" spans="1:6" x14ac:dyDescent="0.2">
      <c r="A151" s="351">
        <f>PRESUPUESTO!A149</f>
        <v>0</v>
      </c>
      <c r="B151" s="154"/>
      <c r="C151" s="79" t="s">
        <v>80</v>
      </c>
      <c r="D151" s="199" t="s">
        <v>81</v>
      </c>
      <c r="E151" s="80">
        <v>3</v>
      </c>
      <c r="F151" s="139">
        <f>+PAA!H65</f>
        <v>0</v>
      </c>
    </row>
    <row r="152" spans="1:6" x14ac:dyDescent="0.2">
      <c r="A152" s="351">
        <f>PRESUPUESTO!A150</f>
        <v>0</v>
      </c>
      <c r="B152" s="154"/>
      <c r="C152" s="91" t="s">
        <v>80</v>
      </c>
      <c r="D152" s="200" t="s">
        <v>81</v>
      </c>
      <c r="E152" s="92">
        <v>4</v>
      </c>
      <c r="F152" s="140">
        <f>+PAA!H66</f>
        <v>0</v>
      </c>
    </row>
    <row r="153" spans="1:6" hidden="1" x14ac:dyDescent="0.2">
      <c r="A153" s="351">
        <f>PRESUPUESTO!A151</f>
        <v>0</v>
      </c>
      <c r="B153" s="154"/>
      <c r="C153" s="30" t="s">
        <v>80</v>
      </c>
      <c r="D153" s="201" t="s">
        <v>81</v>
      </c>
      <c r="E153" s="31">
        <v>6</v>
      </c>
      <c r="F153" s="32">
        <v>0</v>
      </c>
    </row>
    <row r="154" spans="1:6" hidden="1" x14ac:dyDescent="0.2">
      <c r="A154" s="351">
        <f>PRESUPUESTO!A152</f>
        <v>0</v>
      </c>
      <c r="B154" s="154"/>
      <c r="C154" s="30" t="s">
        <v>80</v>
      </c>
      <c r="D154" s="201" t="s">
        <v>81</v>
      </c>
      <c r="E154" s="31">
        <v>28</v>
      </c>
      <c r="F154" s="32">
        <v>0</v>
      </c>
    </row>
    <row r="155" spans="1:6" hidden="1" x14ac:dyDescent="0.2">
      <c r="A155" s="351">
        <f>PRESUPUESTO!A153</f>
        <v>0</v>
      </c>
      <c r="B155" s="154"/>
      <c r="C155" s="30" t="s">
        <v>80</v>
      </c>
      <c r="D155" s="201" t="s">
        <v>81</v>
      </c>
      <c r="E155" s="31">
        <v>32</v>
      </c>
      <c r="F155" s="32">
        <v>0</v>
      </c>
    </row>
    <row r="156" spans="1:6" hidden="1" x14ac:dyDescent="0.2">
      <c r="A156" s="351">
        <f>PRESUPUESTO!A154</f>
        <v>0</v>
      </c>
      <c r="B156" s="154"/>
      <c r="C156" s="30" t="s">
        <v>80</v>
      </c>
      <c r="D156" s="201" t="s">
        <v>81</v>
      </c>
      <c r="E156" s="31">
        <v>33</v>
      </c>
      <c r="F156" s="32">
        <v>0</v>
      </c>
    </row>
    <row r="157" spans="1:6" hidden="1" x14ac:dyDescent="0.2">
      <c r="A157" s="351">
        <f>PRESUPUESTO!A155</f>
        <v>0</v>
      </c>
      <c r="B157" s="154"/>
      <c r="C157" s="30" t="s">
        <v>80</v>
      </c>
      <c r="D157" s="201" t="s">
        <v>81</v>
      </c>
      <c r="E157" s="31">
        <v>34</v>
      </c>
      <c r="F157" s="32">
        <v>0</v>
      </c>
    </row>
    <row r="158" spans="1:6" hidden="1" x14ac:dyDescent="0.2">
      <c r="A158" s="351">
        <f>PRESUPUESTO!A156</f>
        <v>0</v>
      </c>
      <c r="B158" s="154"/>
      <c r="C158" s="30" t="s">
        <v>80</v>
      </c>
      <c r="D158" s="201" t="s">
        <v>81</v>
      </c>
      <c r="E158" s="31">
        <v>35</v>
      </c>
      <c r="F158" s="32">
        <v>0</v>
      </c>
    </row>
    <row r="159" spans="1:6" hidden="1" x14ac:dyDescent="0.2">
      <c r="A159" s="351">
        <f>PRESUPUESTO!A157</f>
        <v>0</v>
      </c>
      <c r="B159" s="154"/>
      <c r="C159" s="30" t="s">
        <v>80</v>
      </c>
      <c r="D159" s="201" t="s">
        <v>81</v>
      </c>
      <c r="E159" s="31">
        <v>36</v>
      </c>
      <c r="F159" s="32">
        <v>0</v>
      </c>
    </row>
    <row r="160" spans="1:6" hidden="1" x14ac:dyDescent="0.2">
      <c r="A160" s="351">
        <f>PRESUPUESTO!A158</f>
        <v>0</v>
      </c>
      <c r="B160" s="154"/>
      <c r="C160" s="30" t="s">
        <v>80</v>
      </c>
      <c r="D160" s="201" t="s">
        <v>81</v>
      </c>
      <c r="E160" s="31">
        <v>37</v>
      </c>
      <c r="F160" s="32">
        <v>0</v>
      </c>
    </row>
    <row r="161" spans="1:6" hidden="1" x14ac:dyDescent="0.2">
      <c r="A161" s="351">
        <f>PRESUPUESTO!A159</f>
        <v>0</v>
      </c>
      <c r="B161" s="154"/>
      <c r="C161" s="30" t="s">
        <v>80</v>
      </c>
      <c r="D161" s="201" t="s">
        <v>81</v>
      </c>
      <c r="E161" s="31">
        <v>38</v>
      </c>
      <c r="F161" s="32">
        <v>0</v>
      </c>
    </row>
    <row r="162" spans="1:6" hidden="1" x14ac:dyDescent="0.2">
      <c r="A162" s="351">
        <f>PRESUPUESTO!A160</f>
        <v>0</v>
      </c>
      <c r="B162" s="154"/>
      <c r="C162" s="30" t="s">
        <v>80</v>
      </c>
      <c r="D162" s="201" t="s">
        <v>81</v>
      </c>
      <c r="E162" s="31">
        <v>39</v>
      </c>
      <c r="F162" s="32">
        <v>0</v>
      </c>
    </row>
    <row r="163" spans="1:6" hidden="1" x14ac:dyDescent="0.2">
      <c r="A163" s="351">
        <f>PRESUPUESTO!A161</f>
        <v>0</v>
      </c>
      <c r="B163" s="154"/>
      <c r="C163" s="30" t="s">
        <v>80</v>
      </c>
      <c r="D163" s="201" t="s">
        <v>81</v>
      </c>
      <c r="E163" s="31">
        <v>40</v>
      </c>
      <c r="F163" s="32">
        <v>0</v>
      </c>
    </row>
    <row r="164" spans="1:6" hidden="1" x14ac:dyDescent="0.2">
      <c r="A164" s="351">
        <f>PRESUPUESTO!A162</f>
        <v>0</v>
      </c>
      <c r="B164" s="154"/>
      <c r="C164" s="30" t="s">
        <v>80</v>
      </c>
      <c r="D164" s="201" t="s">
        <v>81</v>
      </c>
      <c r="E164" s="31">
        <v>41</v>
      </c>
      <c r="F164" s="32">
        <v>0</v>
      </c>
    </row>
    <row r="165" spans="1:6" hidden="1" x14ac:dyDescent="0.2">
      <c r="A165" s="351">
        <f>PRESUPUESTO!A163</f>
        <v>0</v>
      </c>
      <c r="B165" s="154"/>
      <c r="C165" s="30" t="s">
        <v>80</v>
      </c>
      <c r="D165" s="201" t="s">
        <v>81</v>
      </c>
      <c r="E165" s="31">
        <v>42</v>
      </c>
      <c r="F165" s="32">
        <v>0</v>
      </c>
    </row>
    <row r="166" spans="1:6" hidden="1" x14ac:dyDescent="0.2">
      <c r="A166" s="351">
        <f>PRESUPUESTO!A164</f>
        <v>0</v>
      </c>
      <c r="B166" s="154"/>
      <c r="C166" s="30" t="s">
        <v>80</v>
      </c>
      <c r="D166" s="201" t="s">
        <v>81</v>
      </c>
      <c r="E166" s="31">
        <v>43</v>
      </c>
      <c r="F166" s="32">
        <v>0</v>
      </c>
    </row>
    <row r="167" spans="1:6" hidden="1" x14ac:dyDescent="0.2">
      <c r="A167" s="351">
        <f>PRESUPUESTO!A165</f>
        <v>0</v>
      </c>
      <c r="B167" s="154"/>
      <c r="C167" s="30" t="s">
        <v>80</v>
      </c>
      <c r="D167" s="201" t="s">
        <v>81</v>
      </c>
      <c r="E167" s="31">
        <v>44</v>
      </c>
      <c r="F167" s="32">
        <v>0</v>
      </c>
    </row>
    <row r="168" spans="1:6" ht="51" x14ac:dyDescent="0.2">
      <c r="A168" s="351" t="str">
        <f>PRESUPUESTO!A166</f>
        <v>52201548 52201512 52201520 52202009 52202010 39131709 39131711 73152108 56101710</v>
      </c>
      <c r="B168" s="154">
        <v>7</v>
      </c>
      <c r="C168" s="27" t="s">
        <v>82</v>
      </c>
      <c r="D168" s="196" t="s">
        <v>83</v>
      </c>
      <c r="E168" s="28"/>
      <c r="F168" s="29">
        <f>SUM(F169:F206)</f>
        <v>900000</v>
      </c>
    </row>
    <row r="169" spans="1:6" x14ac:dyDescent="0.2">
      <c r="A169" s="351">
        <f>PRESUPUESTO!A167</f>
        <v>0</v>
      </c>
      <c r="B169" s="154"/>
      <c r="C169" s="51" t="s">
        <v>84</v>
      </c>
      <c r="D169" s="197" t="s">
        <v>85</v>
      </c>
      <c r="E169" s="52">
        <v>1</v>
      </c>
      <c r="F169" s="137">
        <f>+PAA!H85</f>
        <v>0</v>
      </c>
    </row>
    <row r="170" spans="1:6" x14ac:dyDescent="0.2">
      <c r="A170" s="351">
        <f>PRESUPUESTO!A168</f>
        <v>0</v>
      </c>
      <c r="B170" s="154"/>
      <c r="C170" s="57" t="s">
        <v>84</v>
      </c>
      <c r="D170" s="198" t="s">
        <v>85</v>
      </c>
      <c r="E170" s="58">
        <v>2</v>
      </c>
      <c r="F170" s="138">
        <f>+PAA!H86</f>
        <v>0</v>
      </c>
    </row>
    <row r="171" spans="1:6" x14ac:dyDescent="0.2">
      <c r="A171" s="351">
        <f>PRESUPUESTO!A169</f>
        <v>0</v>
      </c>
      <c r="B171" s="154"/>
      <c r="C171" s="79" t="s">
        <v>84</v>
      </c>
      <c r="D171" s="199" t="s">
        <v>85</v>
      </c>
      <c r="E171" s="80">
        <v>3</v>
      </c>
      <c r="F171" s="139">
        <f>+PAA!H87</f>
        <v>0</v>
      </c>
    </row>
    <row r="172" spans="1:6" x14ac:dyDescent="0.2">
      <c r="A172" s="351">
        <f>PRESUPUESTO!A170</f>
        <v>0</v>
      </c>
      <c r="B172" s="154"/>
      <c r="C172" s="91" t="s">
        <v>84</v>
      </c>
      <c r="D172" s="200" t="s">
        <v>85</v>
      </c>
      <c r="E172" s="92">
        <v>4</v>
      </c>
      <c r="F172" s="140">
        <f>+PAA!H88</f>
        <v>0</v>
      </c>
    </row>
    <row r="173" spans="1:6" ht="11.4" hidden="1" customHeight="1" x14ac:dyDescent="0.2">
      <c r="A173" s="351">
        <f>PRESUPUESTO!A171</f>
        <v>0</v>
      </c>
      <c r="B173" s="154"/>
      <c r="C173" s="30" t="s">
        <v>84</v>
      </c>
      <c r="D173" s="201" t="s">
        <v>85</v>
      </c>
      <c r="E173" s="31">
        <v>6</v>
      </c>
      <c r="F173" s="32">
        <v>0</v>
      </c>
    </row>
    <row r="174" spans="1:6" hidden="1" x14ac:dyDescent="0.2">
      <c r="A174" s="351">
        <f>PRESUPUESTO!A172</f>
        <v>0</v>
      </c>
      <c r="B174" s="154"/>
      <c r="C174" s="30" t="s">
        <v>84</v>
      </c>
      <c r="D174" s="201" t="s">
        <v>85</v>
      </c>
      <c r="E174" s="31">
        <v>28</v>
      </c>
      <c r="F174" s="32">
        <v>0</v>
      </c>
    </row>
    <row r="175" spans="1:6" hidden="1" x14ac:dyDescent="0.2">
      <c r="A175" s="351">
        <f>PRESUPUESTO!A173</f>
        <v>0</v>
      </c>
      <c r="B175" s="154"/>
      <c r="C175" s="30" t="s">
        <v>84</v>
      </c>
      <c r="D175" s="201" t="s">
        <v>85</v>
      </c>
      <c r="E175" s="31">
        <v>32</v>
      </c>
      <c r="F175" s="32">
        <v>0</v>
      </c>
    </row>
    <row r="176" spans="1:6" hidden="1" x14ac:dyDescent="0.2">
      <c r="A176" s="351">
        <f>PRESUPUESTO!A174</f>
        <v>0</v>
      </c>
      <c r="B176" s="154"/>
      <c r="C176" s="30" t="s">
        <v>84</v>
      </c>
      <c r="D176" s="201" t="s">
        <v>85</v>
      </c>
      <c r="E176" s="31">
        <v>33</v>
      </c>
      <c r="F176" s="32">
        <v>0</v>
      </c>
    </row>
    <row r="177" spans="1:6" hidden="1" x14ac:dyDescent="0.2">
      <c r="A177" s="351">
        <f>PRESUPUESTO!A175</f>
        <v>0</v>
      </c>
      <c r="B177" s="154"/>
      <c r="C177" s="30" t="s">
        <v>84</v>
      </c>
      <c r="D177" s="201" t="s">
        <v>85</v>
      </c>
      <c r="E177" s="31">
        <v>34</v>
      </c>
      <c r="F177" s="32">
        <v>0</v>
      </c>
    </row>
    <row r="178" spans="1:6" hidden="1" x14ac:dyDescent="0.2">
      <c r="A178" s="351">
        <f>PRESUPUESTO!A176</f>
        <v>0</v>
      </c>
      <c r="B178" s="154"/>
      <c r="C178" s="30" t="s">
        <v>84</v>
      </c>
      <c r="D178" s="201" t="s">
        <v>85</v>
      </c>
      <c r="E178" s="31">
        <v>35</v>
      </c>
      <c r="F178" s="32">
        <v>0</v>
      </c>
    </row>
    <row r="179" spans="1:6" hidden="1" x14ac:dyDescent="0.2">
      <c r="A179" s="351">
        <f>PRESUPUESTO!A177</f>
        <v>0</v>
      </c>
      <c r="B179" s="154"/>
      <c r="C179" s="30" t="s">
        <v>84</v>
      </c>
      <c r="D179" s="201" t="s">
        <v>85</v>
      </c>
      <c r="E179" s="31">
        <v>36</v>
      </c>
      <c r="F179" s="32">
        <v>0</v>
      </c>
    </row>
    <row r="180" spans="1:6" hidden="1" x14ac:dyDescent="0.2">
      <c r="A180" s="351">
        <f>PRESUPUESTO!A178</f>
        <v>0</v>
      </c>
      <c r="B180" s="154"/>
      <c r="C180" s="30" t="s">
        <v>84</v>
      </c>
      <c r="D180" s="201" t="s">
        <v>85</v>
      </c>
      <c r="E180" s="31">
        <v>37</v>
      </c>
      <c r="F180" s="32">
        <v>0</v>
      </c>
    </row>
    <row r="181" spans="1:6" hidden="1" x14ac:dyDescent="0.2">
      <c r="A181" s="351">
        <f>PRESUPUESTO!A179</f>
        <v>0</v>
      </c>
      <c r="B181" s="154"/>
      <c r="C181" s="30" t="s">
        <v>84</v>
      </c>
      <c r="D181" s="201" t="s">
        <v>85</v>
      </c>
      <c r="E181" s="31">
        <v>38</v>
      </c>
      <c r="F181" s="32">
        <v>0</v>
      </c>
    </row>
    <row r="182" spans="1:6" hidden="1" x14ac:dyDescent="0.2">
      <c r="A182" s="351">
        <f>PRESUPUESTO!A180</f>
        <v>0</v>
      </c>
      <c r="B182" s="154"/>
      <c r="C182" s="30" t="s">
        <v>84</v>
      </c>
      <c r="D182" s="201" t="s">
        <v>85</v>
      </c>
      <c r="E182" s="31">
        <v>39</v>
      </c>
      <c r="F182" s="32">
        <v>0</v>
      </c>
    </row>
    <row r="183" spans="1:6" hidden="1" x14ac:dyDescent="0.2">
      <c r="A183" s="351">
        <f>PRESUPUESTO!A181</f>
        <v>0</v>
      </c>
      <c r="B183" s="154"/>
      <c r="C183" s="30" t="s">
        <v>84</v>
      </c>
      <c r="D183" s="201" t="s">
        <v>85</v>
      </c>
      <c r="E183" s="31">
        <v>40</v>
      </c>
      <c r="F183" s="32">
        <v>0</v>
      </c>
    </row>
    <row r="184" spans="1:6" hidden="1" x14ac:dyDescent="0.2">
      <c r="A184" s="351">
        <f>PRESUPUESTO!A182</f>
        <v>0</v>
      </c>
      <c r="B184" s="154"/>
      <c r="C184" s="30" t="s">
        <v>84</v>
      </c>
      <c r="D184" s="201" t="s">
        <v>85</v>
      </c>
      <c r="E184" s="31">
        <v>41</v>
      </c>
      <c r="F184" s="32">
        <v>0</v>
      </c>
    </row>
    <row r="185" spans="1:6" hidden="1" x14ac:dyDescent="0.2">
      <c r="A185" s="351">
        <f>PRESUPUESTO!A183</f>
        <v>0</v>
      </c>
      <c r="B185" s="154"/>
      <c r="C185" s="30" t="s">
        <v>84</v>
      </c>
      <c r="D185" s="201" t="s">
        <v>85</v>
      </c>
      <c r="E185" s="31">
        <v>42</v>
      </c>
      <c r="F185" s="32">
        <v>0</v>
      </c>
    </row>
    <row r="186" spans="1:6" hidden="1" x14ac:dyDescent="0.2">
      <c r="A186" s="351">
        <f>PRESUPUESTO!A184</f>
        <v>0</v>
      </c>
      <c r="B186" s="154"/>
      <c r="C186" s="30" t="s">
        <v>84</v>
      </c>
      <c r="D186" s="201" t="s">
        <v>85</v>
      </c>
      <c r="E186" s="31">
        <v>43</v>
      </c>
      <c r="F186" s="32">
        <v>0</v>
      </c>
    </row>
    <row r="187" spans="1:6" hidden="1" x14ac:dyDescent="0.2">
      <c r="A187" s="351">
        <f>PRESUPUESTO!A185</f>
        <v>0</v>
      </c>
      <c r="B187" s="154"/>
      <c r="C187" s="30" t="s">
        <v>84</v>
      </c>
      <c r="D187" s="201" t="s">
        <v>85</v>
      </c>
      <c r="E187" s="31">
        <v>44</v>
      </c>
      <c r="F187" s="32">
        <v>0</v>
      </c>
    </row>
    <row r="188" spans="1:6" x14ac:dyDescent="0.2">
      <c r="A188" s="351">
        <f>PRESUPUESTO!A186</f>
        <v>0</v>
      </c>
      <c r="B188" s="154"/>
      <c r="C188" s="51" t="s">
        <v>86</v>
      </c>
      <c r="D188" s="197" t="s">
        <v>87</v>
      </c>
      <c r="E188" s="52">
        <v>1</v>
      </c>
      <c r="F188" s="137">
        <f>+PAA!H96</f>
        <v>0</v>
      </c>
    </row>
    <row r="189" spans="1:6" x14ac:dyDescent="0.2">
      <c r="A189" s="351">
        <f>PRESUPUESTO!A187</f>
        <v>0</v>
      </c>
      <c r="B189" s="154"/>
      <c r="C189" s="57" t="s">
        <v>86</v>
      </c>
      <c r="D189" s="198" t="s">
        <v>87</v>
      </c>
      <c r="E189" s="58">
        <v>2</v>
      </c>
      <c r="F189" s="138">
        <f>+PAA!H97</f>
        <v>900000</v>
      </c>
    </row>
    <row r="190" spans="1:6" x14ac:dyDescent="0.2">
      <c r="A190" s="351">
        <f>PRESUPUESTO!A188</f>
        <v>0</v>
      </c>
      <c r="B190" s="154"/>
      <c r="C190" s="79" t="s">
        <v>86</v>
      </c>
      <c r="D190" s="199" t="s">
        <v>87</v>
      </c>
      <c r="E190" s="80">
        <v>3</v>
      </c>
      <c r="F190" s="139">
        <f>+PAA!H98</f>
        <v>0</v>
      </c>
    </row>
    <row r="191" spans="1:6" x14ac:dyDescent="0.2">
      <c r="A191" s="351">
        <f>PRESUPUESTO!A189</f>
        <v>0</v>
      </c>
      <c r="B191" s="154"/>
      <c r="C191" s="91" t="s">
        <v>86</v>
      </c>
      <c r="D191" s="200" t="s">
        <v>87</v>
      </c>
      <c r="E191" s="92">
        <v>4</v>
      </c>
      <c r="F191" s="140">
        <f>+PAA!H99</f>
        <v>0</v>
      </c>
    </row>
    <row r="192" spans="1:6" hidden="1" x14ac:dyDescent="0.2">
      <c r="A192" s="351">
        <f>PRESUPUESTO!A190</f>
        <v>0</v>
      </c>
      <c r="B192" s="154"/>
      <c r="C192" s="30" t="s">
        <v>86</v>
      </c>
      <c r="D192" s="201" t="s">
        <v>87</v>
      </c>
      <c r="E192" s="31">
        <v>6</v>
      </c>
      <c r="F192" s="32">
        <v>0</v>
      </c>
    </row>
    <row r="193" spans="1:6" hidden="1" x14ac:dyDescent="0.2">
      <c r="A193" s="351">
        <f>PRESUPUESTO!A191</f>
        <v>0</v>
      </c>
      <c r="B193" s="154"/>
      <c r="C193" s="30" t="s">
        <v>86</v>
      </c>
      <c r="D193" s="201" t="s">
        <v>87</v>
      </c>
      <c r="E193" s="31">
        <v>28</v>
      </c>
      <c r="F193" s="32">
        <v>0</v>
      </c>
    </row>
    <row r="194" spans="1:6" hidden="1" x14ac:dyDescent="0.2">
      <c r="A194" s="351">
        <f>PRESUPUESTO!A192</f>
        <v>0</v>
      </c>
      <c r="B194" s="154"/>
      <c r="C194" s="30" t="s">
        <v>86</v>
      </c>
      <c r="D194" s="201" t="s">
        <v>87</v>
      </c>
      <c r="E194" s="31">
        <v>32</v>
      </c>
      <c r="F194" s="32">
        <v>0</v>
      </c>
    </row>
    <row r="195" spans="1:6" hidden="1" x14ac:dyDescent="0.2">
      <c r="A195" s="351">
        <f>PRESUPUESTO!A193</f>
        <v>0</v>
      </c>
      <c r="B195" s="154"/>
      <c r="C195" s="30" t="s">
        <v>86</v>
      </c>
      <c r="D195" s="201" t="s">
        <v>87</v>
      </c>
      <c r="E195" s="31">
        <v>33</v>
      </c>
      <c r="F195" s="32">
        <v>0</v>
      </c>
    </row>
    <row r="196" spans="1:6" hidden="1" x14ac:dyDescent="0.2">
      <c r="A196" s="351">
        <f>PRESUPUESTO!A194</f>
        <v>0</v>
      </c>
      <c r="B196" s="154"/>
      <c r="C196" s="30" t="s">
        <v>86</v>
      </c>
      <c r="D196" s="201" t="s">
        <v>87</v>
      </c>
      <c r="E196" s="31">
        <v>34</v>
      </c>
      <c r="F196" s="32">
        <v>0</v>
      </c>
    </row>
    <row r="197" spans="1:6" hidden="1" x14ac:dyDescent="0.2">
      <c r="A197" s="351">
        <f>PRESUPUESTO!A195</f>
        <v>0</v>
      </c>
      <c r="B197" s="154"/>
      <c r="C197" s="30" t="s">
        <v>86</v>
      </c>
      <c r="D197" s="201" t="s">
        <v>87</v>
      </c>
      <c r="E197" s="31">
        <v>35</v>
      </c>
      <c r="F197" s="32">
        <v>0</v>
      </c>
    </row>
    <row r="198" spans="1:6" hidden="1" x14ac:dyDescent="0.2">
      <c r="A198" s="351">
        <f>PRESUPUESTO!A196</f>
        <v>0</v>
      </c>
      <c r="B198" s="154"/>
      <c r="C198" s="30" t="s">
        <v>86</v>
      </c>
      <c r="D198" s="201" t="s">
        <v>87</v>
      </c>
      <c r="E198" s="31">
        <v>36</v>
      </c>
      <c r="F198" s="32">
        <v>0</v>
      </c>
    </row>
    <row r="199" spans="1:6" hidden="1" x14ac:dyDescent="0.2">
      <c r="A199" s="351">
        <f>PRESUPUESTO!A197</f>
        <v>0</v>
      </c>
      <c r="B199" s="154"/>
      <c r="C199" s="30" t="s">
        <v>86</v>
      </c>
      <c r="D199" s="201" t="s">
        <v>87</v>
      </c>
      <c r="E199" s="31">
        <v>37</v>
      </c>
      <c r="F199" s="32">
        <v>0</v>
      </c>
    </row>
    <row r="200" spans="1:6" hidden="1" x14ac:dyDescent="0.2">
      <c r="A200" s="351">
        <f>PRESUPUESTO!A198</f>
        <v>0</v>
      </c>
      <c r="B200" s="154"/>
      <c r="C200" s="30" t="s">
        <v>86</v>
      </c>
      <c r="D200" s="201" t="s">
        <v>87</v>
      </c>
      <c r="E200" s="31">
        <v>38</v>
      </c>
      <c r="F200" s="32">
        <v>0</v>
      </c>
    </row>
    <row r="201" spans="1:6" hidden="1" x14ac:dyDescent="0.2">
      <c r="A201" s="351">
        <f>PRESUPUESTO!A199</f>
        <v>0</v>
      </c>
      <c r="B201" s="154"/>
      <c r="C201" s="30" t="s">
        <v>86</v>
      </c>
      <c r="D201" s="201" t="s">
        <v>87</v>
      </c>
      <c r="E201" s="31">
        <v>39</v>
      </c>
      <c r="F201" s="32">
        <v>0</v>
      </c>
    </row>
    <row r="202" spans="1:6" hidden="1" x14ac:dyDescent="0.2">
      <c r="A202" s="351">
        <f>PRESUPUESTO!A200</f>
        <v>0</v>
      </c>
      <c r="B202" s="154"/>
      <c r="C202" s="30" t="s">
        <v>86</v>
      </c>
      <c r="D202" s="201" t="s">
        <v>87</v>
      </c>
      <c r="E202" s="31">
        <v>40</v>
      </c>
      <c r="F202" s="32">
        <v>0</v>
      </c>
    </row>
    <row r="203" spans="1:6" hidden="1" x14ac:dyDescent="0.2">
      <c r="A203" s="351">
        <f>PRESUPUESTO!A201</f>
        <v>0</v>
      </c>
      <c r="B203" s="154"/>
      <c r="C203" s="30" t="s">
        <v>86</v>
      </c>
      <c r="D203" s="201" t="s">
        <v>87</v>
      </c>
      <c r="E203" s="31">
        <v>41</v>
      </c>
      <c r="F203" s="32">
        <v>0</v>
      </c>
    </row>
    <row r="204" spans="1:6" hidden="1" x14ac:dyDescent="0.2">
      <c r="A204" s="351">
        <f>PRESUPUESTO!A202</f>
        <v>0</v>
      </c>
      <c r="B204" s="154"/>
      <c r="C204" s="30" t="s">
        <v>86</v>
      </c>
      <c r="D204" s="201" t="s">
        <v>87</v>
      </c>
      <c r="E204" s="31">
        <v>42</v>
      </c>
      <c r="F204" s="32">
        <v>0</v>
      </c>
    </row>
    <row r="205" spans="1:6" hidden="1" x14ac:dyDescent="0.2">
      <c r="A205" s="351">
        <f>PRESUPUESTO!A203</f>
        <v>0</v>
      </c>
      <c r="B205" s="154"/>
      <c r="C205" s="30" t="s">
        <v>86</v>
      </c>
      <c r="D205" s="201" t="s">
        <v>87</v>
      </c>
      <c r="E205" s="31">
        <v>43</v>
      </c>
      <c r="F205" s="32">
        <v>0</v>
      </c>
    </row>
    <row r="206" spans="1:6" hidden="1" x14ac:dyDescent="0.2">
      <c r="A206" s="351">
        <f>PRESUPUESTO!A204</f>
        <v>0</v>
      </c>
      <c r="B206" s="154"/>
      <c r="C206" s="30" t="s">
        <v>86</v>
      </c>
      <c r="D206" s="201" t="s">
        <v>87</v>
      </c>
      <c r="E206" s="31">
        <v>44</v>
      </c>
      <c r="F206" s="32">
        <v>0</v>
      </c>
    </row>
    <row r="207" spans="1:6" x14ac:dyDescent="0.2">
      <c r="A207" s="351">
        <f>PRESUPUESTO!A205</f>
        <v>0</v>
      </c>
      <c r="B207" s="154">
        <v>7</v>
      </c>
      <c r="C207" s="27" t="s">
        <v>88</v>
      </c>
      <c r="D207" s="196" t="s">
        <v>89</v>
      </c>
      <c r="E207" s="28"/>
      <c r="F207" s="29">
        <f>SUM(F208:F226)</f>
        <v>0</v>
      </c>
    </row>
    <row r="208" spans="1:6" x14ac:dyDescent="0.2">
      <c r="A208" s="351">
        <f>PRESUPUESTO!A206</f>
        <v>0</v>
      </c>
      <c r="B208" s="154"/>
      <c r="C208" s="51" t="s">
        <v>90</v>
      </c>
      <c r="D208" s="197" t="s">
        <v>91</v>
      </c>
      <c r="E208" s="52">
        <v>1</v>
      </c>
      <c r="F208" s="137">
        <f>+PAA!H113</f>
        <v>0</v>
      </c>
    </row>
    <row r="209" spans="1:6" x14ac:dyDescent="0.2">
      <c r="A209" s="351">
        <f>PRESUPUESTO!A207</f>
        <v>0</v>
      </c>
      <c r="B209" s="154"/>
      <c r="C209" s="57" t="s">
        <v>90</v>
      </c>
      <c r="D209" s="198" t="s">
        <v>91</v>
      </c>
      <c r="E209" s="58">
        <v>2</v>
      </c>
      <c r="F209" s="138">
        <f>+PAA!H114</f>
        <v>0</v>
      </c>
    </row>
    <row r="210" spans="1:6" x14ac:dyDescent="0.2">
      <c r="A210" s="351">
        <f>PRESUPUESTO!A208</f>
        <v>0</v>
      </c>
      <c r="B210" s="154"/>
      <c r="C210" s="79" t="s">
        <v>90</v>
      </c>
      <c r="D210" s="199" t="s">
        <v>91</v>
      </c>
      <c r="E210" s="80">
        <v>3</v>
      </c>
      <c r="F210" s="139">
        <f>+PAA!H115</f>
        <v>0</v>
      </c>
    </row>
    <row r="211" spans="1:6" x14ac:dyDescent="0.2">
      <c r="A211" s="351">
        <f>PRESUPUESTO!A209</f>
        <v>0</v>
      </c>
      <c r="B211" s="154"/>
      <c r="C211" s="91" t="s">
        <v>90</v>
      </c>
      <c r="D211" s="200" t="s">
        <v>91</v>
      </c>
      <c r="E211" s="92">
        <v>4</v>
      </c>
      <c r="F211" s="140">
        <f>+PAA!H116</f>
        <v>0</v>
      </c>
    </row>
    <row r="212" spans="1:6" hidden="1" x14ac:dyDescent="0.2">
      <c r="A212" s="351">
        <f>PRESUPUESTO!A210</f>
        <v>0</v>
      </c>
      <c r="B212" s="154"/>
      <c r="C212" s="30" t="s">
        <v>90</v>
      </c>
      <c r="D212" s="201" t="s">
        <v>91</v>
      </c>
      <c r="E212" s="31">
        <v>6</v>
      </c>
      <c r="F212" s="32">
        <v>0</v>
      </c>
    </row>
    <row r="213" spans="1:6" hidden="1" x14ac:dyDescent="0.2">
      <c r="A213" s="351">
        <f>PRESUPUESTO!A211</f>
        <v>0</v>
      </c>
      <c r="B213" s="154"/>
      <c r="C213" s="30" t="s">
        <v>90</v>
      </c>
      <c r="D213" s="201" t="s">
        <v>91</v>
      </c>
      <c r="E213" s="31">
        <v>28</v>
      </c>
      <c r="F213" s="32">
        <v>0</v>
      </c>
    </row>
    <row r="214" spans="1:6" hidden="1" x14ac:dyDescent="0.2">
      <c r="A214" s="351">
        <f>PRESUPUESTO!A212</f>
        <v>0</v>
      </c>
      <c r="B214" s="154"/>
      <c r="C214" s="30" t="s">
        <v>90</v>
      </c>
      <c r="D214" s="201" t="s">
        <v>91</v>
      </c>
      <c r="E214" s="31">
        <v>32</v>
      </c>
      <c r="F214" s="32">
        <v>0</v>
      </c>
    </row>
    <row r="215" spans="1:6" hidden="1" x14ac:dyDescent="0.2">
      <c r="A215" s="351">
        <f>PRESUPUESTO!A213</f>
        <v>0</v>
      </c>
      <c r="B215" s="154"/>
      <c r="C215" s="30" t="s">
        <v>90</v>
      </c>
      <c r="D215" s="201" t="s">
        <v>91</v>
      </c>
      <c r="E215" s="31">
        <v>33</v>
      </c>
      <c r="F215" s="32">
        <v>0</v>
      </c>
    </row>
    <row r="216" spans="1:6" hidden="1" x14ac:dyDescent="0.2">
      <c r="A216" s="351">
        <f>PRESUPUESTO!A214</f>
        <v>0</v>
      </c>
      <c r="B216" s="154"/>
      <c r="C216" s="30" t="s">
        <v>90</v>
      </c>
      <c r="D216" s="201" t="s">
        <v>91</v>
      </c>
      <c r="E216" s="31">
        <v>34</v>
      </c>
      <c r="F216" s="32">
        <v>0</v>
      </c>
    </row>
    <row r="217" spans="1:6" hidden="1" x14ac:dyDescent="0.2">
      <c r="A217" s="351">
        <f>PRESUPUESTO!A215</f>
        <v>0</v>
      </c>
      <c r="B217" s="154"/>
      <c r="C217" s="30" t="s">
        <v>90</v>
      </c>
      <c r="D217" s="201" t="s">
        <v>91</v>
      </c>
      <c r="E217" s="31">
        <v>35</v>
      </c>
      <c r="F217" s="32">
        <v>0</v>
      </c>
    </row>
    <row r="218" spans="1:6" hidden="1" x14ac:dyDescent="0.2">
      <c r="A218" s="351">
        <f>PRESUPUESTO!A216</f>
        <v>0</v>
      </c>
      <c r="B218" s="154"/>
      <c r="C218" s="30" t="s">
        <v>90</v>
      </c>
      <c r="D218" s="201" t="s">
        <v>91</v>
      </c>
      <c r="E218" s="31">
        <v>36</v>
      </c>
      <c r="F218" s="32">
        <v>0</v>
      </c>
    </row>
    <row r="219" spans="1:6" hidden="1" x14ac:dyDescent="0.2">
      <c r="A219" s="351">
        <f>PRESUPUESTO!A217</f>
        <v>0</v>
      </c>
      <c r="B219" s="154"/>
      <c r="C219" s="30" t="s">
        <v>90</v>
      </c>
      <c r="D219" s="201" t="s">
        <v>91</v>
      </c>
      <c r="E219" s="31">
        <v>37</v>
      </c>
      <c r="F219" s="32">
        <v>0</v>
      </c>
    </row>
    <row r="220" spans="1:6" hidden="1" x14ac:dyDescent="0.2">
      <c r="A220" s="351">
        <f>PRESUPUESTO!A218</f>
        <v>0</v>
      </c>
      <c r="B220" s="154"/>
      <c r="C220" s="30" t="s">
        <v>90</v>
      </c>
      <c r="D220" s="201" t="s">
        <v>91</v>
      </c>
      <c r="E220" s="31">
        <v>38</v>
      </c>
      <c r="F220" s="32">
        <v>0</v>
      </c>
    </row>
    <row r="221" spans="1:6" hidden="1" x14ac:dyDescent="0.2">
      <c r="A221" s="351">
        <f>PRESUPUESTO!A219</f>
        <v>0</v>
      </c>
      <c r="B221" s="154"/>
      <c r="C221" s="30" t="s">
        <v>90</v>
      </c>
      <c r="D221" s="201" t="s">
        <v>91</v>
      </c>
      <c r="E221" s="31">
        <v>39</v>
      </c>
      <c r="F221" s="32">
        <v>0</v>
      </c>
    </row>
    <row r="222" spans="1:6" hidden="1" x14ac:dyDescent="0.2">
      <c r="A222" s="351">
        <f>PRESUPUESTO!A220</f>
        <v>0</v>
      </c>
      <c r="B222" s="154"/>
      <c r="C222" s="30" t="s">
        <v>90</v>
      </c>
      <c r="D222" s="201" t="s">
        <v>91</v>
      </c>
      <c r="E222" s="31">
        <v>40</v>
      </c>
      <c r="F222" s="32">
        <v>0</v>
      </c>
    </row>
    <row r="223" spans="1:6" hidden="1" x14ac:dyDescent="0.2">
      <c r="A223" s="351">
        <f>PRESUPUESTO!A221</f>
        <v>0</v>
      </c>
      <c r="B223" s="154"/>
      <c r="C223" s="30" t="s">
        <v>90</v>
      </c>
      <c r="D223" s="201" t="s">
        <v>91</v>
      </c>
      <c r="E223" s="31">
        <v>41</v>
      </c>
      <c r="F223" s="32">
        <v>0</v>
      </c>
    </row>
    <row r="224" spans="1:6" hidden="1" x14ac:dyDescent="0.2">
      <c r="A224" s="351">
        <f>PRESUPUESTO!A222</f>
        <v>0</v>
      </c>
      <c r="B224" s="154"/>
      <c r="C224" s="30" t="s">
        <v>90</v>
      </c>
      <c r="D224" s="201" t="s">
        <v>91</v>
      </c>
      <c r="E224" s="31">
        <v>42</v>
      </c>
      <c r="F224" s="32">
        <v>0</v>
      </c>
    </row>
    <row r="225" spans="1:6" hidden="1" x14ac:dyDescent="0.2">
      <c r="A225" s="351">
        <f>PRESUPUESTO!A223</f>
        <v>0</v>
      </c>
      <c r="B225" s="154"/>
      <c r="C225" s="30" t="s">
        <v>90</v>
      </c>
      <c r="D225" s="201" t="s">
        <v>91</v>
      </c>
      <c r="E225" s="31">
        <v>43</v>
      </c>
      <c r="F225" s="32">
        <v>0</v>
      </c>
    </row>
    <row r="226" spans="1:6" hidden="1" x14ac:dyDescent="0.2">
      <c r="A226" s="351">
        <f>PRESUPUESTO!A224</f>
        <v>0</v>
      </c>
      <c r="B226" s="154"/>
      <c r="C226" s="30" t="s">
        <v>90</v>
      </c>
      <c r="D226" s="201" t="s">
        <v>91</v>
      </c>
      <c r="E226" s="31">
        <v>44</v>
      </c>
      <c r="F226" s="32">
        <v>0</v>
      </c>
    </row>
    <row r="227" spans="1:6" x14ac:dyDescent="0.2">
      <c r="A227" s="351">
        <f>PRESUPUESTO!A225</f>
        <v>0</v>
      </c>
      <c r="B227" s="154"/>
      <c r="C227" s="27" t="s">
        <v>92</v>
      </c>
      <c r="D227" s="196" t="s">
        <v>93</v>
      </c>
      <c r="E227" s="28"/>
      <c r="F227" s="29">
        <f>F228</f>
        <v>4800000</v>
      </c>
    </row>
    <row r="228" spans="1:6" ht="20.399999999999999" x14ac:dyDescent="0.2">
      <c r="A228" s="351" t="str">
        <f>PRESUPUESTO!A226</f>
        <v xml:space="preserve">56101504 56121506 56101530 56112102 </v>
      </c>
      <c r="B228" s="154"/>
      <c r="C228" s="27" t="s">
        <v>94</v>
      </c>
      <c r="D228" s="196" t="s">
        <v>95</v>
      </c>
      <c r="E228" s="28"/>
      <c r="F228" s="29">
        <f>F229</f>
        <v>4800000</v>
      </c>
    </row>
    <row r="229" spans="1:6" x14ac:dyDescent="0.2">
      <c r="A229" s="351">
        <f>PRESUPUESTO!A227</f>
        <v>0</v>
      </c>
      <c r="B229" s="154"/>
      <c r="C229" s="27" t="s">
        <v>96</v>
      </c>
      <c r="D229" s="196" t="s">
        <v>97</v>
      </c>
      <c r="E229" s="28"/>
      <c r="F229" s="29">
        <f>SUM(F230:F305)</f>
        <v>4800000</v>
      </c>
    </row>
    <row r="230" spans="1:6" x14ac:dyDescent="0.2">
      <c r="A230" s="351">
        <f>PRESUPUESTO!A228</f>
        <v>0</v>
      </c>
      <c r="B230" s="154">
        <v>7</v>
      </c>
      <c r="C230" s="51" t="s">
        <v>98</v>
      </c>
      <c r="D230" s="197" t="s">
        <v>99</v>
      </c>
      <c r="E230" s="52">
        <v>1</v>
      </c>
      <c r="F230" s="137">
        <f>+PAA!H134</f>
        <v>0</v>
      </c>
    </row>
    <row r="231" spans="1:6" x14ac:dyDescent="0.2">
      <c r="A231" s="351">
        <f>PRESUPUESTO!A229</f>
        <v>0</v>
      </c>
      <c r="B231" s="154"/>
      <c r="C231" s="57" t="s">
        <v>98</v>
      </c>
      <c r="D231" s="198" t="s">
        <v>99</v>
      </c>
      <c r="E231" s="58">
        <v>2</v>
      </c>
      <c r="F231" s="138">
        <f>+PAA!H135</f>
        <v>1800000</v>
      </c>
    </row>
    <row r="232" spans="1:6" x14ac:dyDescent="0.2">
      <c r="A232" s="351">
        <f>PRESUPUESTO!A230</f>
        <v>0</v>
      </c>
      <c r="B232" s="154"/>
      <c r="C232" s="79" t="s">
        <v>98</v>
      </c>
      <c r="D232" s="199" t="s">
        <v>99</v>
      </c>
      <c r="E232" s="80">
        <v>3</v>
      </c>
      <c r="F232" s="139">
        <f>+PAA!H136</f>
        <v>0</v>
      </c>
    </row>
    <row r="233" spans="1:6" x14ac:dyDescent="0.2">
      <c r="A233" s="351">
        <f>PRESUPUESTO!A231</f>
        <v>0</v>
      </c>
      <c r="B233" s="154"/>
      <c r="C233" s="91" t="s">
        <v>98</v>
      </c>
      <c r="D233" s="200" t="s">
        <v>99</v>
      </c>
      <c r="E233" s="92">
        <v>4</v>
      </c>
      <c r="F233" s="140">
        <f>+PAA!H137</f>
        <v>0</v>
      </c>
    </row>
    <row r="234" spans="1:6" hidden="1" x14ac:dyDescent="0.2">
      <c r="A234" s="351">
        <f>PRESUPUESTO!A232</f>
        <v>0</v>
      </c>
      <c r="B234" s="154"/>
      <c r="C234" s="30" t="s">
        <v>98</v>
      </c>
      <c r="D234" s="201" t="s">
        <v>99</v>
      </c>
      <c r="E234" s="31">
        <v>6</v>
      </c>
      <c r="F234" s="32">
        <v>0</v>
      </c>
    </row>
    <row r="235" spans="1:6" hidden="1" x14ac:dyDescent="0.2">
      <c r="A235" s="351">
        <f>PRESUPUESTO!A233</f>
        <v>0</v>
      </c>
      <c r="B235" s="154"/>
      <c r="C235" s="30" t="s">
        <v>98</v>
      </c>
      <c r="D235" s="201" t="s">
        <v>99</v>
      </c>
      <c r="E235" s="31">
        <v>28</v>
      </c>
      <c r="F235" s="32">
        <v>0</v>
      </c>
    </row>
    <row r="236" spans="1:6" hidden="1" x14ac:dyDescent="0.2">
      <c r="A236" s="351">
        <f>PRESUPUESTO!A234</f>
        <v>0</v>
      </c>
      <c r="B236" s="154"/>
      <c r="C236" s="30" t="s">
        <v>98</v>
      </c>
      <c r="D236" s="201" t="s">
        <v>99</v>
      </c>
      <c r="E236" s="31">
        <v>32</v>
      </c>
      <c r="F236" s="32">
        <v>0</v>
      </c>
    </row>
    <row r="237" spans="1:6" hidden="1" x14ac:dyDescent="0.2">
      <c r="A237" s="351">
        <f>PRESUPUESTO!A235</f>
        <v>0</v>
      </c>
      <c r="B237" s="154"/>
      <c r="C237" s="30" t="s">
        <v>98</v>
      </c>
      <c r="D237" s="201" t="s">
        <v>99</v>
      </c>
      <c r="E237" s="31">
        <v>33</v>
      </c>
      <c r="F237" s="32">
        <v>0</v>
      </c>
    </row>
    <row r="238" spans="1:6" hidden="1" x14ac:dyDescent="0.2">
      <c r="A238" s="351">
        <f>PRESUPUESTO!A236</f>
        <v>0</v>
      </c>
      <c r="B238" s="154"/>
      <c r="C238" s="30" t="s">
        <v>98</v>
      </c>
      <c r="D238" s="201" t="s">
        <v>99</v>
      </c>
      <c r="E238" s="31">
        <v>34</v>
      </c>
      <c r="F238" s="32">
        <v>0</v>
      </c>
    </row>
    <row r="239" spans="1:6" hidden="1" x14ac:dyDescent="0.2">
      <c r="A239" s="351">
        <f>PRESUPUESTO!A237</f>
        <v>0</v>
      </c>
      <c r="B239" s="154"/>
      <c r="C239" s="30" t="s">
        <v>98</v>
      </c>
      <c r="D239" s="201" t="s">
        <v>99</v>
      </c>
      <c r="E239" s="31">
        <v>35</v>
      </c>
      <c r="F239" s="32">
        <v>0</v>
      </c>
    </row>
    <row r="240" spans="1:6" hidden="1" x14ac:dyDescent="0.2">
      <c r="A240" s="351">
        <f>PRESUPUESTO!A238</f>
        <v>0</v>
      </c>
      <c r="B240" s="154"/>
      <c r="C240" s="30" t="s">
        <v>98</v>
      </c>
      <c r="D240" s="201" t="s">
        <v>99</v>
      </c>
      <c r="E240" s="31">
        <v>36</v>
      </c>
      <c r="F240" s="32">
        <v>0</v>
      </c>
    </row>
    <row r="241" spans="1:6" hidden="1" x14ac:dyDescent="0.2">
      <c r="A241" s="351">
        <f>PRESUPUESTO!A239</f>
        <v>0</v>
      </c>
      <c r="B241" s="154"/>
      <c r="C241" s="30" t="s">
        <v>98</v>
      </c>
      <c r="D241" s="201" t="s">
        <v>99</v>
      </c>
      <c r="E241" s="31">
        <v>37</v>
      </c>
      <c r="F241" s="32">
        <v>0</v>
      </c>
    </row>
    <row r="242" spans="1:6" hidden="1" x14ac:dyDescent="0.2">
      <c r="A242" s="351">
        <f>PRESUPUESTO!A240</f>
        <v>0</v>
      </c>
      <c r="B242" s="154"/>
      <c r="C242" s="30" t="s">
        <v>98</v>
      </c>
      <c r="D242" s="201" t="s">
        <v>99</v>
      </c>
      <c r="E242" s="31">
        <v>38</v>
      </c>
      <c r="F242" s="32">
        <v>0</v>
      </c>
    </row>
    <row r="243" spans="1:6" hidden="1" x14ac:dyDescent="0.2">
      <c r="A243" s="351">
        <f>PRESUPUESTO!A241</f>
        <v>0</v>
      </c>
      <c r="B243" s="154"/>
      <c r="C243" s="30" t="s">
        <v>98</v>
      </c>
      <c r="D243" s="201" t="s">
        <v>99</v>
      </c>
      <c r="E243" s="31">
        <v>39</v>
      </c>
      <c r="F243" s="32">
        <v>0</v>
      </c>
    </row>
    <row r="244" spans="1:6" hidden="1" x14ac:dyDescent="0.2">
      <c r="A244" s="351">
        <f>PRESUPUESTO!A242</f>
        <v>0</v>
      </c>
      <c r="B244" s="154"/>
      <c r="C244" s="30" t="s">
        <v>98</v>
      </c>
      <c r="D244" s="201" t="s">
        <v>99</v>
      </c>
      <c r="E244" s="31">
        <v>40</v>
      </c>
      <c r="F244" s="32">
        <v>0</v>
      </c>
    </row>
    <row r="245" spans="1:6" hidden="1" x14ac:dyDescent="0.2">
      <c r="A245" s="351">
        <f>PRESUPUESTO!A243</f>
        <v>0</v>
      </c>
      <c r="B245" s="154"/>
      <c r="C245" s="30" t="s">
        <v>98</v>
      </c>
      <c r="D245" s="201" t="s">
        <v>99</v>
      </c>
      <c r="E245" s="31">
        <v>41</v>
      </c>
      <c r="F245" s="32">
        <v>0</v>
      </c>
    </row>
    <row r="246" spans="1:6" hidden="1" x14ac:dyDescent="0.2">
      <c r="A246" s="351">
        <f>PRESUPUESTO!A244</f>
        <v>0</v>
      </c>
      <c r="B246" s="154"/>
      <c r="C246" s="30" t="s">
        <v>98</v>
      </c>
      <c r="D246" s="201" t="s">
        <v>99</v>
      </c>
      <c r="E246" s="31">
        <v>42</v>
      </c>
      <c r="F246" s="32">
        <v>0</v>
      </c>
    </row>
    <row r="247" spans="1:6" hidden="1" x14ac:dyDescent="0.2">
      <c r="A247" s="351">
        <f>PRESUPUESTO!A245</f>
        <v>0</v>
      </c>
      <c r="B247" s="154"/>
      <c r="C247" s="30" t="s">
        <v>98</v>
      </c>
      <c r="D247" s="201" t="s">
        <v>99</v>
      </c>
      <c r="E247" s="31">
        <v>43</v>
      </c>
      <c r="F247" s="32">
        <v>0</v>
      </c>
    </row>
    <row r="248" spans="1:6" hidden="1" x14ac:dyDescent="0.2">
      <c r="A248" s="351">
        <f>PRESUPUESTO!A246</f>
        <v>0</v>
      </c>
      <c r="B248" s="154"/>
      <c r="C248" s="30" t="s">
        <v>98</v>
      </c>
      <c r="D248" s="201" t="s">
        <v>99</v>
      </c>
      <c r="E248" s="31">
        <v>44</v>
      </c>
      <c r="F248" s="32">
        <v>0</v>
      </c>
    </row>
    <row r="249" spans="1:6" x14ac:dyDescent="0.2">
      <c r="A249" s="351">
        <f>PRESUPUESTO!A247</f>
        <v>0</v>
      </c>
      <c r="B249" s="154">
        <v>7</v>
      </c>
      <c r="C249" s="51" t="s">
        <v>100</v>
      </c>
      <c r="D249" s="197" t="s">
        <v>101</v>
      </c>
      <c r="E249" s="52">
        <v>1</v>
      </c>
      <c r="F249" s="137">
        <f>+PAA!H179</f>
        <v>0</v>
      </c>
    </row>
    <row r="250" spans="1:6" x14ac:dyDescent="0.2">
      <c r="A250" s="351">
        <f>PRESUPUESTO!A248</f>
        <v>0</v>
      </c>
      <c r="B250" s="154"/>
      <c r="C250" s="57" t="s">
        <v>100</v>
      </c>
      <c r="D250" s="198" t="s">
        <v>101</v>
      </c>
      <c r="E250" s="58">
        <v>2</v>
      </c>
      <c r="F250" s="138">
        <f>+PAA!H180</f>
        <v>0</v>
      </c>
    </row>
    <row r="251" spans="1:6" x14ac:dyDescent="0.2">
      <c r="A251" s="351">
        <f>PRESUPUESTO!A249</f>
        <v>0</v>
      </c>
      <c r="B251" s="154"/>
      <c r="C251" s="79" t="s">
        <v>100</v>
      </c>
      <c r="D251" s="199" t="s">
        <v>101</v>
      </c>
      <c r="E251" s="80">
        <v>3</v>
      </c>
      <c r="F251" s="139">
        <f>+PAA!H181</f>
        <v>0</v>
      </c>
    </row>
    <row r="252" spans="1:6" x14ac:dyDescent="0.2">
      <c r="A252" s="351">
        <f>PRESUPUESTO!A250</f>
        <v>0</v>
      </c>
      <c r="B252" s="154"/>
      <c r="C252" s="91" t="s">
        <v>100</v>
      </c>
      <c r="D252" s="200" t="s">
        <v>101</v>
      </c>
      <c r="E252" s="92">
        <v>4</v>
      </c>
      <c r="F252" s="140">
        <f>+PAA!H182</f>
        <v>0</v>
      </c>
    </row>
    <row r="253" spans="1:6" hidden="1" x14ac:dyDescent="0.2">
      <c r="A253" s="351">
        <f>PRESUPUESTO!A251</f>
        <v>0</v>
      </c>
      <c r="B253" s="154"/>
      <c r="C253" s="30" t="s">
        <v>100</v>
      </c>
      <c r="D253" s="201" t="s">
        <v>101</v>
      </c>
      <c r="E253" s="31">
        <v>6</v>
      </c>
      <c r="F253" s="32">
        <v>0</v>
      </c>
    </row>
    <row r="254" spans="1:6" hidden="1" x14ac:dyDescent="0.2">
      <c r="A254" s="351">
        <f>PRESUPUESTO!A252</f>
        <v>0</v>
      </c>
      <c r="B254" s="154"/>
      <c r="C254" s="30" t="s">
        <v>100</v>
      </c>
      <c r="D254" s="201" t="s">
        <v>101</v>
      </c>
      <c r="E254" s="31">
        <v>28</v>
      </c>
      <c r="F254" s="32">
        <v>0</v>
      </c>
    </row>
    <row r="255" spans="1:6" hidden="1" x14ac:dyDescent="0.2">
      <c r="A255" s="351">
        <f>PRESUPUESTO!A253</f>
        <v>0</v>
      </c>
      <c r="B255" s="154"/>
      <c r="C255" s="30" t="s">
        <v>100</v>
      </c>
      <c r="D255" s="201" t="s">
        <v>101</v>
      </c>
      <c r="E255" s="31">
        <v>32</v>
      </c>
      <c r="F255" s="32">
        <v>0</v>
      </c>
    </row>
    <row r="256" spans="1:6" hidden="1" x14ac:dyDescent="0.2">
      <c r="A256" s="351">
        <f>PRESUPUESTO!A254</f>
        <v>0</v>
      </c>
      <c r="B256" s="154"/>
      <c r="C256" s="30" t="s">
        <v>100</v>
      </c>
      <c r="D256" s="201" t="s">
        <v>101</v>
      </c>
      <c r="E256" s="31">
        <v>33</v>
      </c>
      <c r="F256" s="32">
        <v>0</v>
      </c>
    </row>
    <row r="257" spans="1:6" hidden="1" x14ac:dyDescent="0.2">
      <c r="A257" s="351">
        <f>PRESUPUESTO!A255</f>
        <v>0</v>
      </c>
      <c r="B257" s="154"/>
      <c r="C257" s="30" t="s">
        <v>100</v>
      </c>
      <c r="D257" s="201" t="s">
        <v>101</v>
      </c>
      <c r="E257" s="31">
        <v>34</v>
      </c>
      <c r="F257" s="32">
        <v>0</v>
      </c>
    </row>
    <row r="258" spans="1:6" hidden="1" x14ac:dyDescent="0.2">
      <c r="A258" s="351">
        <f>PRESUPUESTO!A256</f>
        <v>0</v>
      </c>
      <c r="B258" s="154"/>
      <c r="C258" s="30" t="s">
        <v>100</v>
      </c>
      <c r="D258" s="201" t="s">
        <v>101</v>
      </c>
      <c r="E258" s="31">
        <v>35</v>
      </c>
      <c r="F258" s="32">
        <v>0</v>
      </c>
    </row>
    <row r="259" spans="1:6" hidden="1" x14ac:dyDescent="0.2">
      <c r="A259" s="351">
        <f>PRESUPUESTO!A257</f>
        <v>0</v>
      </c>
      <c r="B259" s="154"/>
      <c r="C259" s="30" t="s">
        <v>100</v>
      </c>
      <c r="D259" s="201" t="s">
        <v>101</v>
      </c>
      <c r="E259" s="31">
        <v>36</v>
      </c>
      <c r="F259" s="32">
        <v>0</v>
      </c>
    </row>
    <row r="260" spans="1:6" hidden="1" x14ac:dyDescent="0.2">
      <c r="A260" s="351">
        <f>PRESUPUESTO!A258</f>
        <v>0</v>
      </c>
      <c r="B260" s="154"/>
      <c r="C260" s="30" t="s">
        <v>100</v>
      </c>
      <c r="D260" s="201" t="s">
        <v>101</v>
      </c>
      <c r="E260" s="31">
        <v>37</v>
      </c>
      <c r="F260" s="32">
        <v>0</v>
      </c>
    </row>
    <row r="261" spans="1:6" hidden="1" x14ac:dyDescent="0.2">
      <c r="A261" s="351">
        <f>PRESUPUESTO!A259</f>
        <v>0</v>
      </c>
      <c r="B261" s="154"/>
      <c r="C261" s="30" t="s">
        <v>100</v>
      </c>
      <c r="D261" s="201" t="s">
        <v>101</v>
      </c>
      <c r="E261" s="31">
        <v>38</v>
      </c>
      <c r="F261" s="32">
        <v>0</v>
      </c>
    </row>
    <row r="262" spans="1:6" hidden="1" x14ac:dyDescent="0.2">
      <c r="A262" s="351">
        <f>PRESUPUESTO!A260</f>
        <v>0</v>
      </c>
      <c r="B262" s="154"/>
      <c r="C262" s="30" t="s">
        <v>100</v>
      </c>
      <c r="D262" s="201" t="s">
        <v>101</v>
      </c>
      <c r="E262" s="31">
        <v>39</v>
      </c>
      <c r="F262" s="32">
        <v>0</v>
      </c>
    </row>
    <row r="263" spans="1:6" hidden="1" x14ac:dyDescent="0.2">
      <c r="A263" s="351">
        <f>PRESUPUESTO!A261</f>
        <v>0</v>
      </c>
      <c r="B263" s="154"/>
      <c r="C263" s="30" t="s">
        <v>100</v>
      </c>
      <c r="D263" s="201" t="s">
        <v>101</v>
      </c>
      <c r="E263" s="31">
        <v>40</v>
      </c>
      <c r="F263" s="32">
        <v>0</v>
      </c>
    </row>
    <row r="264" spans="1:6" hidden="1" x14ac:dyDescent="0.2">
      <c r="A264" s="351">
        <f>PRESUPUESTO!A262</f>
        <v>0</v>
      </c>
      <c r="B264" s="154"/>
      <c r="C264" s="30" t="s">
        <v>100</v>
      </c>
      <c r="D264" s="201" t="s">
        <v>101</v>
      </c>
      <c r="E264" s="31">
        <v>41</v>
      </c>
      <c r="F264" s="32">
        <v>0</v>
      </c>
    </row>
    <row r="265" spans="1:6" hidden="1" x14ac:dyDescent="0.2">
      <c r="A265" s="351">
        <f>PRESUPUESTO!A263</f>
        <v>0</v>
      </c>
      <c r="B265" s="154"/>
      <c r="C265" s="30" t="s">
        <v>100</v>
      </c>
      <c r="D265" s="201" t="s">
        <v>101</v>
      </c>
      <c r="E265" s="31">
        <v>42</v>
      </c>
      <c r="F265" s="32">
        <v>0</v>
      </c>
    </row>
    <row r="266" spans="1:6" hidden="1" x14ac:dyDescent="0.2">
      <c r="A266" s="351">
        <f>PRESUPUESTO!A264</f>
        <v>0</v>
      </c>
      <c r="B266" s="154"/>
      <c r="C266" s="30" t="s">
        <v>100</v>
      </c>
      <c r="D266" s="201" t="s">
        <v>101</v>
      </c>
      <c r="E266" s="31">
        <v>43</v>
      </c>
      <c r="F266" s="32">
        <v>0</v>
      </c>
    </row>
    <row r="267" spans="1:6" hidden="1" x14ac:dyDescent="0.2">
      <c r="A267" s="351">
        <f>PRESUPUESTO!A265</f>
        <v>0</v>
      </c>
      <c r="B267" s="154"/>
      <c r="C267" s="30" t="s">
        <v>100</v>
      </c>
      <c r="D267" s="201" t="s">
        <v>101</v>
      </c>
      <c r="E267" s="31">
        <v>44</v>
      </c>
      <c r="F267" s="32">
        <v>0</v>
      </c>
    </row>
    <row r="268" spans="1:6" x14ac:dyDescent="0.2">
      <c r="A268" s="351" t="str">
        <f>PRESUPUESTO!A266</f>
        <v>49101608  60131505</v>
      </c>
      <c r="B268" s="154">
        <v>7</v>
      </c>
      <c r="C268" s="51" t="s">
        <v>102</v>
      </c>
      <c r="D268" s="197" t="s">
        <v>103</v>
      </c>
      <c r="E268" s="52">
        <v>1</v>
      </c>
      <c r="F268" s="137">
        <f>+PAA!H191</f>
        <v>0</v>
      </c>
    </row>
    <row r="269" spans="1:6" x14ac:dyDescent="0.2">
      <c r="A269" s="351">
        <f>PRESUPUESTO!A267</f>
        <v>0</v>
      </c>
      <c r="B269" s="154"/>
      <c r="C269" s="57" t="s">
        <v>102</v>
      </c>
      <c r="D269" s="198" t="s">
        <v>103</v>
      </c>
      <c r="E269" s="58">
        <v>2</v>
      </c>
      <c r="F269" s="138">
        <f>+PAA!H192</f>
        <v>3000000</v>
      </c>
    </row>
    <row r="270" spans="1:6" x14ac:dyDescent="0.2">
      <c r="A270" s="351">
        <f>PRESUPUESTO!A268</f>
        <v>0</v>
      </c>
      <c r="B270" s="154"/>
      <c r="C270" s="79" t="s">
        <v>102</v>
      </c>
      <c r="D270" s="199" t="s">
        <v>103</v>
      </c>
      <c r="E270" s="80">
        <v>3</v>
      </c>
      <c r="F270" s="139">
        <f>+PAA!H193</f>
        <v>0</v>
      </c>
    </row>
    <row r="271" spans="1:6" x14ac:dyDescent="0.2">
      <c r="A271" s="351">
        <f>PRESUPUESTO!A269</f>
        <v>0</v>
      </c>
      <c r="B271" s="154"/>
      <c r="C271" s="91" t="s">
        <v>102</v>
      </c>
      <c r="D271" s="200" t="s">
        <v>103</v>
      </c>
      <c r="E271" s="92">
        <v>4</v>
      </c>
      <c r="F271" s="140">
        <f>+PAA!H194</f>
        <v>0</v>
      </c>
    </row>
    <row r="272" spans="1:6" hidden="1" x14ac:dyDescent="0.2">
      <c r="A272" s="351">
        <f>PRESUPUESTO!A270</f>
        <v>0</v>
      </c>
      <c r="B272" s="154"/>
      <c r="C272" s="30" t="s">
        <v>102</v>
      </c>
      <c r="D272" s="201" t="s">
        <v>103</v>
      </c>
      <c r="E272" s="31">
        <v>6</v>
      </c>
      <c r="F272" s="32">
        <v>0</v>
      </c>
    </row>
    <row r="273" spans="1:6" hidden="1" x14ac:dyDescent="0.2">
      <c r="A273" s="351">
        <f>PRESUPUESTO!A271</f>
        <v>0</v>
      </c>
      <c r="B273" s="154"/>
      <c r="C273" s="30" t="s">
        <v>102</v>
      </c>
      <c r="D273" s="201" t="s">
        <v>103</v>
      </c>
      <c r="E273" s="31">
        <v>28</v>
      </c>
      <c r="F273" s="32">
        <v>0</v>
      </c>
    </row>
    <row r="274" spans="1:6" hidden="1" x14ac:dyDescent="0.2">
      <c r="A274" s="351">
        <f>PRESUPUESTO!A272</f>
        <v>0</v>
      </c>
      <c r="B274" s="154"/>
      <c r="C274" s="30" t="s">
        <v>102</v>
      </c>
      <c r="D274" s="201" t="s">
        <v>103</v>
      </c>
      <c r="E274" s="31">
        <v>32</v>
      </c>
      <c r="F274" s="32">
        <v>0</v>
      </c>
    </row>
    <row r="275" spans="1:6" hidden="1" x14ac:dyDescent="0.2">
      <c r="A275" s="351">
        <f>PRESUPUESTO!A273</f>
        <v>0</v>
      </c>
      <c r="B275" s="154"/>
      <c r="C275" s="30" t="s">
        <v>102</v>
      </c>
      <c r="D275" s="201" t="s">
        <v>103</v>
      </c>
      <c r="E275" s="31">
        <v>33</v>
      </c>
      <c r="F275" s="32">
        <v>0</v>
      </c>
    </row>
    <row r="276" spans="1:6" hidden="1" x14ac:dyDescent="0.2">
      <c r="A276" s="351">
        <f>PRESUPUESTO!A274</f>
        <v>0</v>
      </c>
      <c r="B276" s="154"/>
      <c r="C276" s="30" t="s">
        <v>102</v>
      </c>
      <c r="D276" s="201" t="s">
        <v>103</v>
      </c>
      <c r="E276" s="31">
        <v>34</v>
      </c>
      <c r="F276" s="32">
        <v>0</v>
      </c>
    </row>
    <row r="277" spans="1:6" hidden="1" x14ac:dyDescent="0.2">
      <c r="A277" s="351">
        <f>PRESUPUESTO!A275</f>
        <v>0</v>
      </c>
      <c r="B277" s="154"/>
      <c r="C277" s="30" t="s">
        <v>102</v>
      </c>
      <c r="D277" s="201" t="s">
        <v>103</v>
      </c>
      <c r="E277" s="31">
        <v>35</v>
      </c>
      <c r="F277" s="32">
        <v>0</v>
      </c>
    </row>
    <row r="278" spans="1:6" hidden="1" x14ac:dyDescent="0.2">
      <c r="A278" s="351">
        <f>PRESUPUESTO!A276</f>
        <v>0</v>
      </c>
      <c r="B278" s="154"/>
      <c r="C278" s="30" t="s">
        <v>102</v>
      </c>
      <c r="D278" s="201" t="s">
        <v>103</v>
      </c>
      <c r="E278" s="31">
        <v>36</v>
      </c>
      <c r="F278" s="32">
        <v>0</v>
      </c>
    </row>
    <row r="279" spans="1:6" hidden="1" x14ac:dyDescent="0.2">
      <c r="A279" s="351">
        <f>PRESUPUESTO!A277</f>
        <v>0</v>
      </c>
      <c r="B279" s="154"/>
      <c r="C279" s="30" t="s">
        <v>102</v>
      </c>
      <c r="D279" s="201" t="s">
        <v>103</v>
      </c>
      <c r="E279" s="31">
        <v>37</v>
      </c>
      <c r="F279" s="32">
        <v>0</v>
      </c>
    </row>
    <row r="280" spans="1:6" hidden="1" x14ac:dyDescent="0.2">
      <c r="A280" s="351">
        <f>PRESUPUESTO!A278</f>
        <v>0</v>
      </c>
      <c r="B280" s="154"/>
      <c r="C280" s="30" t="s">
        <v>102</v>
      </c>
      <c r="D280" s="201" t="s">
        <v>103</v>
      </c>
      <c r="E280" s="31">
        <v>38</v>
      </c>
      <c r="F280" s="32">
        <v>0</v>
      </c>
    </row>
    <row r="281" spans="1:6" hidden="1" x14ac:dyDescent="0.2">
      <c r="A281" s="351">
        <f>PRESUPUESTO!A279</f>
        <v>0</v>
      </c>
      <c r="B281" s="154"/>
      <c r="C281" s="30" t="s">
        <v>102</v>
      </c>
      <c r="D281" s="201" t="s">
        <v>103</v>
      </c>
      <c r="E281" s="31">
        <v>39</v>
      </c>
      <c r="F281" s="32">
        <v>0</v>
      </c>
    </row>
    <row r="282" spans="1:6" hidden="1" x14ac:dyDescent="0.2">
      <c r="A282" s="351">
        <f>PRESUPUESTO!A280</f>
        <v>0</v>
      </c>
      <c r="B282" s="154"/>
      <c r="C282" s="30" t="s">
        <v>102</v>
      </c>
      <c r="D282" s="201" t="s">
        <v>103</v>
      </c>
      <c r="E282" s="31">
        <v>40</v>
      </c>
      <c r="F282" s="32">
        <v>0</v>
      </c>
    </row>
    <row r="283" spans="1:6" hidden="1" x14ac:dyDescent="0.2">
      <c r="A283" s="351">
        <f>PRESUPUESTO!A281</f>
        <v>0</v>
      </c>
      <c r="B283" s="154"/>
      <c r="C283" s="30" t="s">
        <v>102</v>
      </c>
      <c r="D283" s="201" t="s">
        <v>103</v>
      </c>
      <c r="E283" s="31">
        <v>41</v>
      </c>
      <c r="F283" s="32">
        <v>0</v>
      </c>
    </row>
    <row r="284" spans="1:6" hidden="1" x14ac:dyDescent="0.2">
      <c r="A284" s="351">
        <f>PRESUPUESTO!A282</f>
        <v>0</v>
      </c>
      <c r="B284" s="154"/>
      <c r="C284" s="30" t="s">
        <v>102</v>
      </c>
      <c r="D284" s="201" t="s">
        <v>103</v>
      </c>
      <c r="E284" s="31">
        <v>42</v>
      </c>
      <c r="F284" s="32">
        <v>0</v>
      </c>
    </row>
    <row r="285" spans="1:6" hidden="1" x14ac:dyDescent="0.2">
      <c r="A285" s="351">
        <f>PRESUPUESTO!A283</f>
        <v>0</v>
      </c>
      <c r="B285" s="154"/>
      <c r="C285" s="30" t="s">
        <v>102</v>
      </c>
      <c r="D285" s="201" t="s">
        <v>103</v>
      </c>
      <c r="E285" s="31">
        <v>43</v>
      </c>
      <c r="F285" s="32">
        <v>0</v>
      </c>
    </row>
    <row r="286" spans="1:6" hidden="1" x14ac:dyDescent="0.2">
      <c r="A286" s="351">
        <f>PRESUPUESTO!A284</f>
        <v>0</v>
      </c>
      <c r="B286" s="154"/>
      <c r="C286" s="30" t="s">
        <v>102</v>
      </c>
      <c r="D286" s="201" t="s">
        <v>103</v>
      </c>
      <c r="E286" s="31">
        <v>44</v>
      </c>
      <c r="F286" s="32">
        <v>0</v>
      </c>
    </row>
    <row r="287" spans="1:6" x14ac:dyDescent="0.2">
      <c r="A287" s="351">
        <f>PRESUPUESTO!A285</f>
        <v>0</v>
      </c>
      <c r="B287" s="154">
        <v>7</v>
      </c>
      <c r="C287" s="51" t="s">
        <v>104</v>
      </c>
      <c r="D287" s="197" t="s">
        <v>105</v>
      </c>
      <c r="E287" s="52">
        <v>1</v>
      </c>
      <c r="F287" s="137">
        <f>+PAA!H201</f>
        <v>0</v>
      </c>
    </row>
    <row r="288" spans="1:6" x14ac:dyDescent="0.2">
      <c r="A288" s="351">
        <f>PRESUPUESTO!A286</f>
        <v>0</v>
      </c>
      <c r="B288" s="154"/>
      <c r="C288" s="57" t="s">
        <v>104</v>
      </c>
      <c r="D288" s="198" t="s">
        <v>105</v>
      </c>
      <c r="E288" s="58">
        <v>2</v>
      </c>
      <c r="F288" s="138">
        <f>+PAA!H202</f>
        <v>0</v>
      </c>
    </row>
    <row r="289" spans="1:6" x14ac:dyDescent="0.2">
      <c r="A289" s="351">
        <f>PRESUPUESTO!A287</f>
        <v>0</v>
      </c>
      <c r="B289" s="154"/>
      <c r="C289" s="79" t="s">
        <v>104</v>
      </c>
      <c r="D289" s="199" t="s">
        <v>105</v>
      </c>
      <c r="E289" s="80">
        <v>3</v>
      </c>
      <c r="F289" s="139">
        <f>+PAA!H203</f>
        <v>0</v>
      </c>
    </row>
    <row r="290" spans="1:6" x14ac:dyDescent="0.2">
      <c r="A290" s="351">
        <f>PRESUPUESTO!A288</f>
        <v>0</v>
      </c>
      <c r="B290" s="154"/>
      <c r="C290" s="91" t="s">
        <v>104</v>
      </c>
      <c r="D290" s="200" t="s">
        <v>105</v>
      </c>
      <c r="E290" s="92">
        <v>4</v>
      </c>
      <c r="F290" s="140">
        <f>+PAA!H204</f>
        <v>0</v>
      </c>
    </row>
    <row r="291" spans="1:6" hidden="1" x14ac:dyDescent="0.2">
      <c r="A291" s="351">
        <f>PRESUPUESTO!A289</f>
        <v>0</v>
      </c>
      <c r="B291" s="154"/>
      <c r="C291" s="30" t="s">
        <v>104</v>
      </c>
      <c r="D291" s="201" t="s">
        <v>105</v>
      </c>
      <c r="E291" s="31">
        <v>6</v>
      </c>
      <c r="F291" s="32">
        <v>0</v>
      </c>
    </row>
    <row r="292" spans="1:6" hidden="1" x14ac:dyDescent="0.2">
      <c r="A292" s="351">
        <f>PRESUPUESTO!A290</f>
        <v>0</v>
      </c>
      <c r="B292" s="154"/>
      <c r="C292" s="30" t="s">
        <v>104</v>
      </c>
      <c r="D292" s="201" t="s">
        <v>105</v>
      </c>
      <c r="E292" s="31">
        <v>28</v>
      </c>
      <c r="F292" s="32">
        <v>0</v>
      </c>
    </row>
    <row r="293" spans="1:6" hidden="1" x14ac:dyDescent="0.2">
      <c r="A293" s="351">
        <f>PRESUPUESTO!A291</f>
        <v>0</v>
      </c>
      <c r="B293" s="154"/>
      <c r="C293" s="30" t="s">
        <v>104</v>
      </c>
      <c r="D293" s="201" t="s">
        <v>105</v>
      </c>
      <c r="E293" s="31">
        <v>32</v>
      </c>
      <c r="F293" s="32">
        <v>0</v>
      </c>
    </row>
    <row r="294" spans="1:6" hidden="1" x14ac:dyDescent="0.2">
      <c r="A294" s="351">
        <f>PRESUPUESTO!A292</f>
        <v>0</v>
      </c>
      <c r="B294" s="154"/>
      <c r="C294" s="30" t="s">
        <v>104</v>
      </c>
      <c r="D294" s="201" t="s">
        <v>105</v>
      </c>
      <c r="E294" s="31">
        <v>33</v>
      </c>
      <c r="F294" s="32">
        <v>0</v>
      </c>
    </row>
    <row r="295" spans="1:6" hidden="1" x14ac:dyDescent="0.2">
      <c r="A295" s="351">
        <f>PRESUPUESTO!A293</f>
        <v>0</v>
      </c>
      <c r="B295" s="154"/>
      <c r="C295" s="30" t="s">
        <v>104</v>
      </c>
      <c r="D295" s="201" t="s">
        <v>105</v>
      </c>
      <c r="E295" s="31">
        <v>34</v>
      </c>
      <c r="F295" s="32">
        <v>0</v>
      </c>
    </row>
    <row r="296" spans="1:6" hidden="1" x14ac:dyDescent="0.2">
      <c r="A296" s="351">
        <f>PRESUPUESTO!A294</f>
        <v>0</v>
      </c>
      <c r="B296" s="154"/>
      <c r="C296" s="30" t="s">
        <v>104</v>
      </c>
      <c r="D296" s="201" t="s">
        <v>105</v>
      </c>
      <c r="E296" s="31">
        <v>35</v>
      </c>
      <c r="F296" s="32">
        <v>0</v>
      </c>
    </row>
    <row r="297" spans="1:6" hidden="1" x14ac:dyDescent="0.2">
      <c r="A297" s="351">
        <f>PRESUPUESTO!A295</f>
        <v>0</v>
      </c>
      <c r="B297" s="154"/>
      <c r="C297" s="30" t="s">
        <v>104</v>
      </c>
      <c r="D297" s="201" t="s">
        <v>105</v>
      </c>
      <c r="E297" s="31">
        <v>36</v>
      </c>
      <c r="F297" s="32">
        <v>0</v>
      </c>
    </row>
    <row r="298" spans="1:6" hidden="1" x14ac:dyDescent="0.2">
      <c r="A298" s="351">
        <f>PRESUPUESTO!A296</f>
        <v>0</v>
      </c>
      <c r="B298" s="154"/>
      <c r="C298" s="30" t="s">
        <v>104</v>
      </c>
      <c r="D298" s="201" t="s">
        <v>105</v>
      </c>
      <c r="E298" s="31">
        <v>37</v>
      </c>
      <c r="F298" s="32">
        <v>0</v>
      </c>
    </row>
    <row r="299" spans="1:6" hidden="1" x14ac:dyDescent="0.2">
      <c r="A299" s="351">
        <f>PRESUPUESTO!A297</f>
        <v>0</v>
      </c>
      <c r="B299" s="154"/>
      <c r="C299" s="30" t="s">
        <v>104</v>
      </c>
      <c r="D299" s="201" t="s">
        <v>105</v>
      </c>
      <c r="E299" s="31">
        <v>38</v>
      </c>
      <c r="F299" s="32">
        <v>0</v>
      </c>
    </row>
    <row r="300" spans="1:6" hidden="1" x14ac:dyDescent="0.2">
      <c r="A300" s="351">
        <f>PRESUPUESTO!A298</f>
        <v>0</v>
      </c>
      <c r="B300" s="154"/>
      <c r="C300" s="30" t="s">
        <v>104</v>
      </c>
      <c r="D300" s="201" t="s">
        <v>105</v>
      </c>
      <c r="E300" s="31">
        <v>39</v>
      </c>
      <c r="F300" s="32">
        <v>0</v>
      </c>
    </row>
    <row r="301" spans="1:6" hidden="1" x14ac:dyDescent="0.2">
      <c r="A301" s="351">
        <f>PRESUPUESTO!A299</f>
        <v>0</v>
      </c>
      <c r="B301" s="154"/>
      <c r="C301" s="30" t="s">
        <v>104</v>
      </c>
      <c r="D301" s="201" t="s">
        <v>105</v>
      </c>
      <c r="E301" s="31">
        <v>40</v>
      </c>
      <c r="F301" s="32">
        <v>0</v>
      </c>
    </row>
    <row r="302" spans="1:6" hidden="1" x14ac:dyDescent="0.2">
      <c r="A302" s="351">
        <f>PRESUPUESTO!A300</f>
        <v>0</v>
      </c>
      <c r="B302" s="154"/>
      <c r="C302" s="30" t="s">
        <v>104</v>
      </c>
      <c r="D302" s="201" t="s">
        <v>105</v>
      </c>
      <c r="E302" s="31">
        <v>41</v>
      </c>
      <c r="F302" s="32">
        <v>0</v>
      </c>
    </row>
    <row r="303" spans="1:6" hidden="1" x14ac:dyDescent="0.2">
      <c r="A303" s="351">
        <f>PRESUPUESTO!A301</f>
        <v>0</v>
      </c>
      <c r="B303" s="154"/>
      <c r="C303" s="30" t="s">
        <v>104</v>
      </c>
      <c r="D303" s="201" t="s">
        <v>105</v>
      </c>
      <c r="E303" s="31">
        <v>42</v>
      </c>
      <c r="F303" s="32">
        <v>0</v>
      </c>
    </row>
    <row r="304" spans="1:6" hidden="1" x14ac:dyDescent="0.2">
      <c r="A304" s="351">
        <f>PRESUPUESTO!A302</f>
        <v>0</v>
      </c>
      <c r="B304" s="154"/>
      <c r="C304" s="30" t="s">
        <v>104</v>
      </c>
      <c r="D304" s="201" t="s">
        <v>105</v>
      </c>
      <c r="E304" s="31">
        <v>43</v>
      </c>
      <c r="F304" s="32">
        <v>0</v>
      </c>
    </row>
    <row r="305" spans="1:6" hidden="1" x14ac:dyDescent="0.2">
      <c r="A305" s="351">
        <f>PRESUPUESTO!A303</f>
        <v>0</v>
      </c>
      <c r="B305" s="154"/>
      <c r="C305" s="30" t="s">
        <v>104</v>
      </c>
      <c r="D305" s="201" t="s">
        <v>105</v>
      </c>
      <c r="E305" s="31">
        <v>44</v>
      </c>
      <c r="F305" s="32">
        <v>0</v>
      </c>
    </row>
    <row r="306" spans="1:6" x14ac:dyDescent="0.2">
      <c r="A306" s="351">
        <f>PRESUPUESTO!A304</f>
        <v>0</v>
      </c>
      <c r="B306" s="154"/>
      <c r="C306" s="27" t="s">
        <v>106</v>
      </c>
      <c r="D306" s="196" t="s">
        <v>107</v>
      </c>
      <c r="E306" s="28"/>
      <c r="F306" s="29">
        <f>F307+F405</f>
        <v>0</v>
      </c>
    </row>
    <row r="307" spans="1:6" x14ac:dyDescent="0.2">
      <c r="A307" s="351">
        <f>PRESUPUESTO!A305</f>
        <v>0</v>
      </c>
      <c r="B307" s="154"/>
      <c r="C307" s="27" t="s">
        <v>108</v>
      </c>
      <c r="D307" s="196" t="s">
        <v>109</v>
      </c>
      <c r="E307" s="28"/>
      <c r="F307" s="29">
        <f>F308+F366</f>
        <v>0</v>
      </c>
    </row>
    <row r="308" spans="1:6" x14ac:dyDescent="0.2">
      <c r="A308" s="351">
        <f>PRESUPUESTO!A306</f>
        <v>0</v>
      </c>
      <c r="B308" s="154"/>
      <c r="C308" s="27" t="s">
        <v>110</v>
      </c>
      <c r="D308" s="196" t="s">
        <v>111</v>
      </c>
      <c r="E308" s="28"/>
      <c r="F308" s="29">
        <f>SUM(F309:F365)</f>
        <v>0</v>
      </c>
    </row>
    <row r="309" spans="1:6" x14ac:dyDescent="0.2">
      <c r="A309" s="351">
        <f>PRESUPUESTO!A307</f>
        <v>101015</v>
      </c>
      <c r="B309" s="154">
        <v>7</v>
      </c>
      <c r="C309" s="51" t="s">
        <v>112</v>
      </c>
      <c r="D309" s="197" t="s">
        <v>113</v>
      </c>
      <c r="E309" s="52">
        <v>1</v>
      </c>
      <c r="F309" s="137">
        <f>+PAA!H212</f>
        <v>0</v>
      </c>
    </row>
    <row r="310" spans="1:6" x14ac:dyDescent="0.2">
      <c r="A310" s="351">
        <f>PRESUPUESTO!A308</f>
        <v>0</v>
      </c>
      <c r="B310" s="154"/>
      <c r="C310" s="57" t="s">
        <v>112</v>
      </c>
      <c r="D310" s="198" t="s">
        <v>113</v>
      </c>
      <c r="E310" s="58">
        <v>2</v>
      </c>
      <c r="F310" s="138">
        <f>+PAA!H213</f>
        <v>0</v>
      </c>
    </row>
    <row r="311" spans="1:6" x14ac:dyDescent="0.2">
      <c r="A311" s="351">
        <f>PRESUPUESTO!A309</f>
        <v>0</v>
      </c>
      <c r="B311" s="154"/>
      <c r="C311" s="79" t="s">
        <v>112</v>
      </c>
      <c r="D311" s="199" t="s">
        <v>113</v>
      </c>
      <c r="E311" s="80">
        <v>3</v>
      </c>
      <c r="F311" s="139">
        <f>+PAA!H214</f>
        <v>0</v>
      </c>
    </row>
    <row r="312" spans="1:6" x14ac:dyDescent="0.2">
      <c r="A312" s="351">
        <f>PRESUPUESTO!A310</f>
        <v>0</v>
      </c>
      <c r="B312" s="154"/>
      <c r="C312" s="91" t="s">
        <v>112</v>
      </c>
      <c r="D312" s="200" t="s">
        <v>113</v>
      </c>
      <c r="E312" s="92">
        <v>4</v>
      </c>
      <c r="F312" s="140">
        <f>+PAA!H215</f>
        <v>0</v>
      </c>
    </row>
    <row r="313" spans="1:6" hidden="1" x14ac:dyDescent="0.2">
      <c r="A313" s="351">
        <f>PRESUPUESTO!A311</f>
        <v>0</v>
      </c>
      <c r="B313" s="154"/>
      <c r="C313" s="30" t="s">
        <v>112</v>
      </c>
      <c r="D313" s="201" t="s">
        <v>113</v>
      </c>
      <c r="E313" s="31">
        <v>6</v>
      </c>
      <c r="F313" s="32">
        <v>0</v>
      </c>
    </row>
    <row r="314" spans="1:6" hidden="1" x14ac:dyDescent="0.2">
      <c r="A314" s="351">
        <f>PRESUPUESTO!A312</f>
        <v>0</v>
      </c>
      <c r="B314" s="154"/>
      <c r="C314" s="30" t="s">
        <v>112</v>
      </c>
      <c r="D314" s="201" t="s">
        <v>113</v>
      </c>
      <c r="E314" s="31">
        <v>28</v>
      </c>
      <c r="F314" s="32">
        <v>0</v>
      </c>
    </row>
    <row r="315" spans="1:6" hidden="1" x14ac:dyDescent="0.2">
      <c r="A315" s="351">
        <f>PRESUPUESTO!A313</f>
        <v>0</v>
      </c>
      <c r="B315" s="154"/>
      <c r="C315" s="30" t="s">
        <v>112</v>
      </c>
      <c r="D315" s="201" t="s">
        <v>113</v>
      </c>
      <c r="E315" s="31">
        <v>32</v>
      </c>
      <c r="F315" s="32">
        <v>0</v>
      </c>
    </row>
    <row r="316" spans="1:6" hidden="1" x14ac:dyDescent="0.2">
      <c r="A316" s="351">
        <f>PRESUPUESTO!A314</f>
        <v>0</v>
      </c>
      <c r="B316" s="154"/>
      <c r="C316" s="30" t="s">
        <v>112</v>
      </c>
      <c r="D316" s="201" t="s">
        <v>113</v>
      </c>
      <c r="E316" s="31">
        <v>33</v>
      </c>
      <c r="F316" s="32">
        <v>0</v>
      </c>
    </row>
    <row r="317" spans="1:6" hidden="1" x14ac:dyDescent="0.2">
      <c r="A317" s="351">
        <f>PRESUPUESTO!A315</f>
        <v>0</v>
      </c>
      <c r="B317" s="154"/>
      <c r="C317" s="30" t="s">
        <v>112</v>
      </c>
      <c r="D317" s="201" t="s">
        <v>113</v>
      </c>
      <c r="E317" s="31">
        <v>34</v>
      </c>
      <c r="F317" s="32">
        <v>0</v>
      </c>
    </row>
    <row r="318" spans="1:6" hidden="1" x14ac:dyDescent="0.2">
      <c r="A318" s="351">
        <f>PRESUPUESTO!A316</f>
        <v>0</v>
      </c>
      <c r="B318" s="154"/>
      <c r="C318" s="30" t="s">
        <v>112</v>
      </c>
      <c r="D318" s="201" t="s">
        <v>113</v>
      </c>
      <c r="E318" s="31">
        <v>35</v>
      </c>
      <c r="F318" s="32">
        <v>0</v>
      </c>
    </row>
    <row r="319" spans="1:6" hidden="1" x14ac:dyDescent="0.2">
      <c r="A319" s="351">
        <f>PRESUPUESTO!A317</f>
        <v>0</v>
      </c>
      <c r="B319" s="154"/>
      <c r="C319" s="30" t="s">
        <v>112</v>
      </c>
      <c r="D319" s="201" t="s">
        <v>113</v>
      </c>
      <c r="E319" s="31">
        <v>36</v>
      </c>
      <c r="F319" s="32">
        <v>0</v>
      </c>
    </row>
    <row r="320" spans="1:6" hidden="1" x14ac:dyDescent="0.2">
      <c r="A320" s="351">
        <f>PRESUPUESTO!A318</f>
        <v>0</v>
      </c>
      <c r="B320" s="154"/>
      <c r="C320" s="30" t="s">
        <v>112</v>
      </c>
      <c r="D320" s="201" t="s">
        <v>113</v>
      </c>
      <c r="E320" s="31">
        <v>37</v>
      </c>
      <c r="F320" s="32">
        <v>0</v>
      </c>
    </row>
    <row r="321" spans="1:6" hidden="1" x14ac:dyDescent="0.2">
      <c r="A321" s="351">
        <f>PRESUPUESTO!A319</f>
        <v>0</v>
      </c>
      <c r="B321" s="154"/>
      <c r="C321" s="30" t="s">
        <v>112</v>
      </c>
      <c r="D321" s="201" t="s">
        <v>113</v>
      </c>
      <c r="E321" s="31">
        <v>38</v>
      </c>
      <c r="F321" s="32">
        <v>0</v>
      </c>
    </row>
    <row r="322" spans="1:6" hidden="1" x14ac:dyDescent="0.2">
      <c r="A322" s="351">
        <f>PRESUPUESTO!A320</f>
        <v>0</v>
      </c>
      <c r="B322" s="154"/>
      <c r="C322" s="30" t="s">
        <v>112</v>
      </c>
      <c r="D322" s="201" t="s">
        <v>113</v>
      </c>
      <c r="E322" s="31">
        <v>39</v>
      </c>
      <c r="F322" s="32">
        <v>0</v>
      </c>
    </row>
    <row r="323" spans="1:6" hidden="1" x14ac:dyDescent="0.2">
      <c r="A323" s="351">
        <f>PRESUPUESTO!A321</f>
        <v>0</v>
      </c>
      <c r="B323" s="154"/>
      <c r="C323" s="30" t="s">
        <v>112</v>
      </c>
      <c r="D323" s="201" t="s">
        <v>113</v>
      </c>
      <c r="E323" s="31">
        <v>40</v>
      </c>
      <c r="F323" s="32">
        <v>0</v>
      </c>
    </row>
    <row r="324" spans="1:6" hidden="1" x14ac:dyDescent="0.2">
      <c r="A324" s="351">
        <f>PRESUPUESTO!A322</f>
        <v>0</v>
      </c>
      <c r="B324" s="154"/>
      <c r="C324" s="30" t="s">
        <v>112</v>
      </c>
      <c r="D324" s="201" t="s">
        <v>113</v>
      </c>
      <c r="E324" s="31">
        <v>41</v>
      </c>
      <c r="F324" s="32">
        <v>0</v>
      </c>
    </row>
    <row r="325" spans="1:6" hidden="1" x14ac:dyDescent="0.2">
      <c r="A325" s="351">
        <f>PRESUPUESTO!A323</f>
        <v>0</v>
      </c>
      <c r="B325" s="154"/>
      <c r="C325" s="30" t="s">
        <v>112</v>
      </c>
      <c r="D325" s="201" t="s">
        <v>113</v>
      </c>
      <c r="E325" s="31">
        <v>42</v>
      </c>
      <c r="F325" s="32">
        <v>0</v>
      </c>
    </row>
    <row r="326" spans="1:6" hidden="1" x14ac:dyDescent="0.2">
      <c r="A326" s="351">
        <f>PRESUPUESTO!A324</f>
        <v>0</v>
      </c>
      <c r="B326" s="154"/>
      <c r="C326" s="30" t="s">
        <v>112</v>
      </c>
      <c r="D326" s="201" t="s">
        <v>113</v>
      </c>
      <c r="E326" s="31">
        <v>43</v>
      </c>
      <c r="F326" s="32">
        <v>0</v>
      </c>
    </row>
    <row r="327" spans="1:6" hidden="1" x14ac:dyDescent="0.2">
      <c r="A327" s="351">
        <f>PRESUPUESTO!A325</f>
        <v>0</v>
      </c>
      <c r="B327" s="154"/>
      <c r="C327" s="30" t="s">
        <v>112</v>
      </c>
      <c r="D327" s="201" t="s">
        <v>113</v>
      </c>
      <c r="E327" s="31">
        <v>44</v>
      </c>
      <c r="F327" s="32">
        <v>0</v>
      </c>
    </row>
    <row r="328" spans="1:6" x14ac:dyDescent="0.2">
      <c r="A328" s="351">
        <f>PRESUPUESTO!A326</f>
        <v>0</v>
      </c>
      <c r="B328" s="154">
        <v>7</v>
      </c>
      <c r="C328" s="51" t="s">
        <v>114</v>
      </c>
      <c r="D328" s="197" t="s">
        <v>115</v>
      </c>
      <c r="E328" s="52">
        <v>1</v>
      </c>
      <c r="F328" s="137">
        <f>+PAA!H229</f>
        <v>0</v>
      </c>
    </row>
    <row r="329" spans="1:6" x14ac:dyDescent="0.2">
      <c r="A329" s="351">
        <f>PRESUPUESTO!A327</f>
        <v>0</v>
      </c>
      <c r="B329" s="154"/>
      <c r="C329" s="57" t="s">
        <v>114</v>
      </c>
      <c r="D329" s="198" t="s">
        <v>115</v>
      </c>
      <c r="E329" s="58">
        <v>2</v>
      </c>
      <c r="F329" s="138">
        <f>+PAA!H230</f>
        <v>0</v>
      </c>
    </row>
    <row r="330" spans="1:6" x14ac:dyDescent="0.2">
      <c r="A330" s="351">
        <f>PRESUPUESTO!A328</f>
        <v>0</v>
      </c>
      <c r="B330" s="154"/>
      <c r="C330" s="79" t="s">
        <v>114</v>
      </c>
      <c r="D330" s="199" t="s">
        <v>115</v>
      </c>
      <c r="E330" s="80">
        <v>3</v>
      </c>
      <c r="F330" s="139">
        <f>+PAA!H231</f>
        <v>0</v>
      </c>
    </row>
    <row r="331" spans="1:6" x14ac:dyDescent="0.2">
      <c r="A331" s="351">
        <f>PRESUPUESTO!A329</f>
        <v>0</v>
      </c>
      <c r="B331" s="154"/>
      <c r="C331" s="91" t="s">
        <v>114</v>
      </c>
      <c r="D331" s="200" t="s">
        <v>115</v>
      </c>
      <c r="E331" s="92">
        <v>4</v>
      </c>
      <c r="F331" s="140">
        <f>+PAA!H232</f>
        <v>0</v>
      </c>
    </row>
    <row r="332" spans="1:6" hidden="1" x14ac:dyDescent="0.2">
      <c r="A332" s="351">
        <f>PRESUPUESTO!A330</f>
        <v>0</v>
      </c>
      <c r="B332" s="154"/>
      <c r="C332" s="30" t="s">
        <v>114</v>
      </c>
      <c r="D332" s="201" t="s">
        <v>115</v>
      </c>
      <c r="E332" s="31">
        <v>6</v>
      </c>
      <c r="F332" s="32">
        <v>0</v>
      </c>
    </row>
    <row r="333" spans="1:6" hidden="1" x14ac:dyDescent="0.2">
      <c r="A333" s="351">
        <f>PRESUPUESTO!A331</f>
        <v>0</v>
      </c>
      <c r="B333" s="154"/>
      <c r="C333" s="30" t="s">
        <v>114</v>
      </c>
      <c r="D333" s="201" t="s">
        <v>115</v>
      </c>
      <c r="E333" s="31">
        <v>28</v>
      </c>
      <c r="F333" s="32">
        <v>0</v>
      </c>
    </row>
    <row r="334" spans="1:6" hidden="1" x14ac:dyDescent="0.2">
      <c r="A334" s="351">
        <f>PRESUPUESTO!A332</f>
        <v>0</v>
      </c>
      <c r="B334" s="154"/>
      <c r="C334" s="30" t="s">
        <v>114</v>
      </c>
      <c r="D334" s="201" t="s">
        <v>115</v>
      </c>
      <c r="E334" s="31">
        <v>32</v>
      </c>
      <c r="F334" s="32">
        <v>0</v>
      </c>
    </row>
    <row r="335" spans="1:6" hidden="1" x14ac:dyDescent="0.2">
      <c r="A335" s="351">
        <f>PRESUPUESTO!A333</f>
        <v>0</v>
      </c>
      <c r="B335" s="154"/>
      <c r="C335" s="30" t="s">
        <v>114</v>
      </c>
      <c r="D335" s="201" t="s">
        <v>115</v>
      </c>
      <c r="E335" s="31">
        <v>33</v>
      </c>
      <c r="F335" s="32">
        <v>0</v>
      </c>
    </row>
    <row r="336" spans="1:6" hidden="1" x14ac:dyDescent="0.2">
      <c r="A336" s="351">
        <f>PRESUPUESTO!A334</f>
        <v>0</v>
      </c>
      <c r="B336" s="154"/>
      <c r="C336" s="30" t="s">
        <v>114</v>
      </c>
      <c r="D336" s="201" t="s">
        <v>115</v>
      </c>
      <c r="E336" s="31">
        <v>34</v>
      </c>
      <c r="F336" s="32">
        <v>0</v>
      </c>
    </row>
    <row r="337" spans="1:6" hidden="1" x14ac:dyDescent="0.2">
      <c r="A337" s="351">
        <f>PRESUPUESTO!A335</f>
        <v>0</v>
      </c>
      <c r="B337" s="154"/>
      <c r="C337" s="30" t="s">
        <v>114</v>
      </c>
      <c r="D337" s="201" t="s">
        <v>115</v>
      </c>
      <c r="E337" s="31">
        <v>35</v>
      </c>
      <c r="F337" s="32">
        <v>0</v>
      </c>
    </row>
    <row r="338" spans="1:6" hidden="1" x14ac:dyDescent="0.2">
      <c r="A338" s="351">
        <f>PRESUPUESTO!A336</f>
        <v>0</v>
      </c>
      <c r="B338" s="154"/>
      <c r="C338" s="30" t="s">
        <v>114</v>
      </c>
      <c r="D338" s="201" t="s">
        <v>115</v>
      </c>
      <c r="E338" s="31">
        <v>36</v>
      </c>
      <c r="F338" s="32">
        <v>0</v>
      </c>
    </row>
    <row r="339" spans="1:6" hidden="1" x14ac:dyDescent="0.2">
      <c r="A339" s="351">
        <f>PRESUPUESTO!A337</f>
        <v>0</v>
      </c>
      <c r="B339" s="154"/>
      <c r="C339" s="30" t="s">
        <v>114</v>
      </c>
      <c r="D339" s="201" t="s">
        <v>115</v>
      </c>
      <c r="E339" s="31">
        <v>37</v>
      </c>
      <c r="F339" s="32">
        <v>0</v>
      </c>
    </row>
    <row r="340" spans="1:6" hidden="1" x14ac:dyDescent="0.2">
      <c r="A340" s="351">
        <f>PRESUPUESTO!A338</f>
        <v>0</v>
      </c>
      <c r="B340" s="154"/>
      <c r="C340" s="30" t="s">
        <v>114</v>
      </c>
      <c r="D340" s="201" t="s">
        <v>115</v>
      </c>
      <c r="E340" s="31">
        <v>38</v>
      </c>
      <c r="F340" s="32">
        <v>0</v>
      </c>
    </row>
    <row r="341" spans="1:6" hidden="1" x14ac:dyDescent="0.2">
      <c r="A341" s="351">
        <f>PRESUPUESTO!A339</f>
        <v>0</v>
      </c>
      <c r="B341" s="154"/>
      <c r="C341" s="30" t="s">
        <v>114</v>
      </c>
      <c r="D341" s="201" t="s">
        <v>115</v>
      </c>
      <c r="E341" s="31">
        <v>39</v>
      </c>
      <c r="F341" s="32">
        <v>0</v>
      </c>
    </row>
    <row r="342" spans="1:6" hidden="1" x14ac:dyDescent="0.2">
      <c r="A342" s="351">
        <f>PRESUPUESTO!A340</f>
        <v>0</v>
      </c>
      <c r="B342" s="154"/>
      <c r="C342" s="30" t="s">
        <v>114</v>
      </c>
      <c r="D342" s="201" t="s">
        <v>115</v>
      </c>
      <c r="E342" s="31">
        <v>40</v>
      </c>
      <c r="F342" s="32">
        <v>0</v>
      </c>
    </row>
    <row r="343" spans="1:6" hidden="1" x14ac:dyDescent="0.2">
      <c r="A343" s="351">
        <f>PRESUPUESTO!A341</f>
        <v>0</v>
      </c>
      <c r="B343" s="154"/>
      <c r="C343" s="30" t="s">
        <v>114</v>
      </c>
      <c r="D343" s="201" t="s">
        <v>115</v>
      </c>
      <c r="E343" s="31">
        <v>41</v>
      </c>
      <c r="F343" s="32">
        <v>0</v>
      </c>
    </row>
    <row r="344" spans="1:6" hidden="1" x14ac:dyDescent="0.2">
      <c r="A344" s="351">
        <f>PRESUPUESTO!A342</f>
        <v>0</v>
      </c>
      <c r="B344" s="154"/>
      <c r="C344" s="30" t="s">
        <v>114</v>
      </c>
      <c r="D344" s="201" t="s">
        <v>115</v>
      </c>
      <c r="E344" s="31">
        <v>42</v>
      </c>
      <c r="F344" s="32">
        <v>0</v>
      </c>
    </row>
    <row r="345" spans="1:6" hidden="1" x14ac:dyDescent="0.2">
      <c r="A345" s="351">
        <f>PRESUPUESTO!A343</f>
        <v>0</v>
      </c>
      <c r="B345" s="154"/>
      <c r="C345" s="30" t="s">
        <v>114</v>
      </c>
      <c r="D345" s="201" t="s">
        <v>115</v>
      </c>
      <c r="E345" s="31">
        <v>43</v>
      </c>
      <c r="F345" s="32">
        <v>0</v>
      </c>
    </row>
    <row r="346" spans="1:6" hidden="1" x14ac:dyDescent="0.2">
      <c r="A346" s="351">
        <f>PRESUPUESTO!A344</f>
        <v>0</v>
      </c>
      <c r="B346" s="154"/>
      <c r="C346" s="30" t="s">
        <v>114</v>
      </c>
      <c r="D346" s="201" t="s">
        <v>115</v>
      </c>
      <c r="E346" s="31">
        <v>44</v>
      </c>
      <c r="F346" s="32">
        <v>0</v>
      </c>
    </row>
    <row r="347" spans="1:6" x14ac:dyDescent="0.2">
      <c r="A347" s="351">
        <f>PRESUPUESTO!A345</f>
        <v>0</v>
      </c>
      <c r="B347" s="154">
        <v>7</v>
      </c>
      <c r="C347" s="51" t="s">
        <v>116</v>
      </c>
      <c r="D347" s="197" t="s">
        <v>117</v>
      </c>
      <c r="E347" s="52">
        <v>1</v>
      </c>
      <c r="F347" s="137">
        <f>+PAA!H239</f>
        <v>0</v>
      </c>
    </row>
    <row r="348" spans="1:6" x14ac:dyDescent="0.2">
      <c r="A348" s="351">
        <f>PRESUPUESTO!A346</f>
        <v>0</v>
      </c>
      <c r="B348" s="154"/>
      <c r="C348" s="57" t="s">
        <v>116</v>
      </c>
      <c r="D348" s="198" t="s">
        <v>117</v>
      </c>
      <c r="E348" s="58">
        <v>2</v>
      </c>
      <c r="F348" s="138">
        <f>+PAA!H240</f>
        <v>0</v>
      </c>
    </row>
    <row r="349" spans="1:6" x14ac:dyDescent="0.2">
      <c r="A349" s="351">
        <f>PRESUPUESTO!A347</f>
        <v>0</v>
      </c>
      <c r="B349" s="154"/>
      <c r="C349" s="79" t="s">
        <v>116</v>
      </c>
      <c r="D349" s="199" t="s">
        <v>117</v>
      </c>
      <c r="E349" s="80">
        <v>3</v>
      </c>
      <c r="F349" s="139">
        <f>+PAA!H241</f>
        <v>0</v>
      </c>
    </row>
    <row r="350" spans="1:6" x14ac:dyDescent="0.2">
      <c r="A350" s="351">
        <f>PRESUPUESTO!A348</f>
        <v>0</v>
      </c>
      <c r="B350" s="154"/>
      <c r="C350" s="91" t="s">
        <v>116</v>
      </c>
      <c r="D350" s="200" t="s">
        <v>117</v>
      </c>
      <c r="E350" s="92">
        <v>4</v>
      </c>
      <c r="F350" s="140">
        <f>+PAA!H242</f>
        <v>0</v>
      </c>
    </row>
    <row r="351" spans="1:6" hidden="1" x14ac:dyDescent="0.2">
      <c r="A351" s="351">
        <f>PRESUPUESTO!A349</f>
        <v>0</v>
      </c>
      <c r="B351" s="154"/>
      <c r="C351" s="30" t="s">
        <v>116</v>
      </c>
      <c r="D351" s="201" t="s">
        <v>117</v>
      </c>
      <c r="E351" s="31">
        <v>6</v>
      </c>
      <c r="F351" s="32">
        <v>0</v>
      </c>
    </row>
    <row r="352" spans="1:6" hidden="1" x14ac:dyDescent="0.2">
      <c r="A352" s="351">
        <f>PRESUPUESTO!A350</f>
        <v>0</v>
      </c>
      <c r="B352" s="154"/>
      <c r="C352" s="30" t="s">
        <v>116</v>
      </c>
      <c r="D352" s="201" t="s">
        <v>117</v>
      </c>
      <c r="E352" s="31">
        <v>28</v>
      </c>
      <c r="F352" s="32">
        <v>0</v>
      </c>
    </row>
    <row r="353" spans="1:6" hidden="1" x14ac:dyDescent="0.2">
      <c r="A353" s="351">
        <f>PRESUPUESTO!A351</f>
        <v>0</v>
      </c>
      <c r="B353" s="154"/>
      <c r="C353" s="30" t="s">
        <v>116</v>
      </c>
      <c r="D353" s="201" t="s">
        <v>117</v>
      </c>
      <c r="E353" s="31">
        <v>32</v>
      </c>
      <c r="F353" s="32">
        <v>0</v>
      </c>
    </row>
    <row r="354" spans="1:6" hidden="1" x14ac:dyDescent="0.2">
      <c r="A354" s="351">
        <f>PRESUPUESTO!A352</f>
        <v>0</v>
      </c>
      <c r="B354" s="154"/>
      <c r="C354" s="30" t="s">
        <v>116</v>
      </c>
      <c r="D354" s="201" t="s">
        <v>117</v>
      </c>
      <c r="E354" s="31">
        <v>33</v>
      </c>
      <c r="F354" s="32">
        <v>0</v>
      </c>
    </row>
    <row r="355" spans="1:6" hidden="1" x14ac:dyDescent="0.2">
      <c r="A355" s="351">
        <f>PRESUPUESTO!A353</f>
        <v>0</v>
      </c>
      <c r="B355" s="154"/>
      <c r="C355" s="30" t="s">
        <v>116</v>
      </c>
      <c r="D355" s="201" t="s">
        <v>117</v>
      </c>
      <c r="E355" s="31">
        <v>34</v>
      </c>
      <c r="F355" s="32">
        <v>0</v>
      </c>
    </row>
    <row r="356" spans="1:6" hidden="1" x14ac:dyDescent="0.2">
      <c r="A356" s="351">
        <f>PRESUPUESTO!A354</f>
        <v>0</v>
      </c>
      <c r="B356" s="154"/>
      <c r="C356" s="30" t="s">
        <v>116</v>
      </c>
      <c r="D356" s="201" t="s">
        <v>117</v>
      </c>
      <c r="E356" s="31">
        <v>35</v>
      </c>
      <c r="F356" s="32">
        <v>0</v>
      </c>
    </row>
    <row r="357" spans="1:6" hidden="1" x14ac:dyDescent="0.2">
      <c r="A357" s="351">
        <f>PRESUPUESTO!A355</f>
        <v>0</v>
      </c>
      <c r="B357" s="154"/>
      <c r="C357" s="30" t="s">
        <v>116</v>
      </c>
      <c r="D357" s="201" t="s">
        <v>117</v>
      </c>
      <c r="E357" s="31">
        <v>36</v>
      </c>
      <c r="F357" s="32">
        <v>0</v>
      </c>
    </row>
    <row r="358" spans="1:6" hidden="1" x14ac:dyDescent="0.2">
      <c r="A358" s="351">
        <f>PRESUPUESTO!A356</f>
        <v>0</v>
      </c>
      <c r="B358" s="154"/>
      <c r="C358" s="30" t="s">
        <v>116</v>
      </c>
      <c r="D358" s="201" t="s">
        <v>117</v>
      </c>
      <c r="E358" s="31">
        <v>37</v>
      </c>
      <c r="F358" s="32">
        <v>0</v>
      </c>
    </row>
    <row r="359" spans="1:6" hidden="1" x14ac:dyDescent="0.2">
      <c r="A359" s="351">
        <f>PRESUPUESTO!A357</f>
        <v>0</v>
      </c>
      <c r="B359" s="154"/>
      <c r="C359" s="30" t="s">
        <v>116</v>
      </c>
      <c r="D359" s="201" t="s">
        <v>117</v>
      </c>
      <c r="E359" s="31">
        <v>38</v>
      </c>
      <c r="F359" s="32">
        <v>0</v>
      </c>
    </row>
    <row r="360" spans="1:6" hidden="1" x14ac:dyDescent="0.2">
      <c r="A360" s="351">
        <f>PRESUPUESTO!A358</f>
        <v>0</v>
      </c>
      <c r="B360" s="154"/>
      <c r="C360" s="30" t="s">
        <v>116</v>
      </c>
      <c r="D360" s="201" t="s">
        <v>117</v>
      </c>
      <c r="E360" s="31">
        <v>39</v>
      </c>
      <c r="F360" s="32">
        <v>0</v>
      </c>
    </row>
    <row r="361" spans="1:6" hidden="1" x14ac:dyDescent="0.2">
      <c r="A361" s="351">
        <f>PRESUPUESTO!A359</f>
        <v>0</v>
      </c>
      <c r="B361" s="154"/>
      <c r="C361" s="30" t="s">
        <v>116</v>
      </c>
      <c r="D361" s="201" t="s">
        <v>117</v>
      </c>
      <c r="E361" s="31">
        <v>40</v>
      </c>
      <c r="F361" s="32">
        <v>0</v>
      </c>
    </row>
    <row r="362" spans="1:6" hidden="1" x14ac:dyDescent="0.2">
      <c r="A362" s="351">
        <f>PRESUPUESTO!A360</f>
        <v>0</v>
      </c>
      <c r="B362" s="154"/>
      <c r="C362" s="30" t="s">
        <v>116</v>
      </c>
      <c r="D362" s="201" t="s">
        <v>117</v>
      </c>
      <c r="E362" s="31">
        <v>41</v>
      </c>
      <c r="F362" s="32">
        <v>0</v>
      </c>
    </row>
    <row r="363" spans="1:6" hidden="1" x14ac:dyDescent="0.2">
      <c r="A363" s="351">
        <f>PRESUPUESTO!A361</f>
        <v>0</v>
      </c>
      <c r="B363" s="154"/>
      <c r="C363" s="30" t="s">
        <v>116</v>
      </c>
      <c r="D363" s="201" t="s">
        <v>117</v>
      </c>
      <c r="E363" s="31">
        <v>42</v>
      </c>
      <c r="F363" s="32">
        <v>0</v>
      </c>
    </row>
    <row r="364" spans="1:6" hidden="1" x14ac:dyDescent="0.2">
      <c r="A364" s="351">
        <f>PRESUPUESTO!A362</f>
        <v>0</v>
      </c>
      <c r="B364" s="154"/>
      <c r="C364" s="30" t="s">
        <v>116</v>
      </c>
      <c r="D364" s="201" t="s">
        <v>117</v>
      </c>
      <c r="E364" s="31">
        <v>43</v>
      </c>
      <c r="F364" s="32">
        <v>0</v>
      </c>
    </row>
    <row r="365" spans="1:6" hidden="1" x14ac:dyDescent="0.2">
      <c r="A365" s="351">
        <f>PRESUPUESTO!A363</f>
        <v>0</v>
      </c>
      <c r="B365" s="154"/>
      <c r="C365" s="30" t="s">
        <v>116</v>
      </c>
      <c r="D365" s="201" t="s">
        <v>117</v>
      </c>
      <c r="E365" s="31">
        <v>44</v>
      </c>
      <c r="F365" s="32">
        <v>0</v>
      </c>
    </row>
    <row r="366" spans="1:6" x14ac:dyDescent="0.2">
      <c r="A366" s="351">
        <f>PRESUPUESTO!A364</f>
        <v>0</v>
      </c>
      <c r="B366" s="154"/>
      <c r="C366" s="27" t="s">
        <v>118</v>
      </c>
      <c r="D366" s="196" t="s">
        <v>119</v>
      </c>
      <c r="E366" s="28"/>
      <c r="F366" s="29">
        <f>SUM(F367:F404)</f>
        <v>0</v>
      </c>
    </row>
    <row r="367" spans="1:6" x14ac:dyDescent="0.2">
      <c r="A367" s="351">
        <f>PRESUPUESTO!A365</f>
        <v>0</v>
      </c>
      <c r="B367" s="154">
        <v>7</v>
      </c>
      <c r="C367" s="51" t="s">
        <v>120</v>
      </c>
      <c r="D367" s="197" t="s">
        <v>121</v>
      </c>
      <c r="E367" s="52">
        <v>1</v>
      </c>
      <c r="F367" s="137">
        <f>+PAA!H246</f>
        <v>0</v>
      </c>
    </row>
    <row r="368" spans="1:6" x14ac:dyDescent="0.2">
      <c r="A368" s="351">
        <f>PRESUPUESTO!A366</f>
        <v>0</v>
      </c>
      <c r="B368" s="154"/>
      <c r="C368" s="57" t="s">
        <v>120</v>
      </c>
      <c r="D368" s="198" t="s">
        <v>121</v>
      </c>
      <c r="E368" s="58">
        <v>2</v>
      </c>
      <c r="F368" s="138">
        <f>+PAA!H247</f>
        <v>0</v>
      </c>
    </row>
    <row r="369" spans="1:6" x14ac:dyDescent="0.2">
      <c r="A369" s="351">
        <f>PRESUPUESTO!A367</f>
        <v>0</v>
      </c>
      <c r="B369" s="154"/>
      <c r="C369" s="79" t="s">
        <v>120</v>
      </c>
      <c r="D369" s="199" t="s">
        <v>121</v>
      </c>
      <c r="E369" s="80">
        <v>3</v>
      </c>
      <c r="F369" s="139">
        <f>+PAA!H248</f>
        <v>0</v>
      </c>
    </row>
    <row r="370" spans="1:6" x14ac:dyDescent="0.2">
      <c r="A370" s="351">
        <f>PRESUPUESTO!A368</f>
        <v>0</v>
      </c>
      <c r="B370" s="154"/>
      <c r="C370" s="91" t="s">
        <v>120</v>
      </c>
      <c r="D370" s="200" t="s">
        <v>121</v>
      </c>
      <c r="E370" s="92">
        <v>4</v>
      </c>
      <c r="F370" s="140">
        <f>+PAA!H249</f>
        <v>0</v>
      </c>
    </row>
    <row r="371" spans="1:6" hidden="1" x14ac:dyDescent="0.2">
      <c r="A371" s="351">
        <f>PRESUPUESTO!A369</f>
        <v>0</v>
      </c>
      <c r="B371" s="154"/>
      <c r="C371" s="30" t="s">
        <v>120</v>
      </c>
      <c r="D371" s="201" t="s">
        <v>121</v>
      </c>
      <c r="E371" s="31">
        <v>6</v>
      </c>
      <c r="F371" s="32">
        <v>0</v>
      </c>
    </row>
    <row r="372" spans="1:6" hidden="1" x14ac:dyDescent="0.2">
      <c r="A372" s="351">
        <f>PRESUPUESTO!A370</f>
        <v>0</v>
      </c>
      <c r="B372" s="154"/>
      <c r="C372" s="30" t="s">
        <v>120</v>
      </c>
      <c r="D372" s="201" t="s">
        <v>121</v>
      </c>
      <c r="E372" s="31">
        <v>28</v>
      </c>
      <c r="F372" s="32">
        <v>0</v>
      </c>
    </row>
    <row r="373" spans="1:6" hidden="1" x14ac:dyDescent="0.2">
      <c r="A373" s="351">
        <f>PRESUPUESTO!A371</f>
        <v>0</v>
      </c>
      <c r="B373" s="154"/>
      <c r="C373" s="30" t="s">
        <v>120</v>
      </c>
      <c r="D373" s="201" t="s">
        <v>121</v>
      </c>
      <c r="E373" s="31">
        <v>32</v>
      </c>
      <c r="F373" s="32">
        <v>0</v>
      </c>
    </row>
    <row r="374" spans="1:6" hidden="1" x14ac:dyDescent="0.2">
      <c r="A374" s="351">
        <f>PRESUPUESTO!A372</f>
        <v>0</v>
      </c>
      <c r="B374" s="154"/>
      <c r="C374" s="30" t="s">
        <v>120</v>
      </c>
      <c r="D374" s="201" t="s">
        <v>121</v>
      </c>
      <c r="E374" s="31">
        <v>33</v>
      </c>
      <c r="F374" s="32">
        <v>0</v>
      </c>
    </row>
    <row r="375" spans="1:6" hidden="1" x14ac:dyDescent="0.2">
      <c r="A375" s="351">
        <f>PRESUPUESTO!A373</f>
        <v>0</v>
      </c>
      <c r="B375" s="154"/>
      <c r="C375" s="30" t="s">
        <v>120</v>
      </c>
      <c r="D375" s="201" t="s">
        <v>121</v>
      </c>
      <c r="E375" s="31">
        <v>34</v>
      </c>
      <c r="F375" s="32">
        <v>0</v>
      </c>
    </row>
    <row r="376" spans="1:6" hidden="1" x14ac:dyDescent="0.2">
      <c r="A376" s="351">
        <f>PRESUPUESTO!A374</f>
        <v>0</v>
      </c>
      <c r="B376" s="154"/>
      <c r="C376" s="30" t="s">
        <v>120</v>
      </c>
      <c r="D376" s="201" t="s">
        <v>121</v>
      </c>
      <c r="E376" s="31">
        <v>35</v>
      </c>
      <c r="F376" s="32">
        <v>0</v>
      </c>
    </row>
    <row r="377" spans="1:6" hidden="1" x14ac:dyDescent="0.2">
      <c r="A377" s="351">
        <f>PRESUPUESTO!A375</f>
        <v>0</v>
      </c>
      <c r="B377" s="154"/>
      <c r="C377" s="30" t="s">
        <v>120</v>
      </c>
      <c r="D377" s="201" t="s">
        <v>121</v>
      </c>
      <c r="E377" s="31">
        <v>36</v>
      </c>
      <c r="F377" s="32">
        <v>0</v>
      </c>
    </row>
    <row r="378" spans="1:6" hidden="1" x14ac:dyDescent="0.2">
      <c r="A378" s="351">
        <f>PRESUPUESTO!A376</f>
        <v>0</v>
      </c>
      <c r="B378" s="154"/>
      <c r="C378" s="30" t="s">
        <v>120</v>
      </c>
      <c r="D378" s="201" t="s">
        <v>121</v>
      </c>
      <c r="E378" s="31">
        <v>37</v>
      </c>
      <c r="F378" s="32">
        <v>0</v>
      </c>
    </row>
    <row r="379" spans="1:6" hidden="1" x14ac:dyDescent="0.2">
      <c r="A379" s="351">
        <f>PRESUPUESTO!A377</f>
        <v>0</v>
      </c>
      <c r="B379" s="154"/>
      <c r="C379" s="30" t="s">
        <v>120</v>
      </c>
      <c r="D379" s="201" t="s">
        <v>121</v>
      </c>
      <c r="E379" s="31">
        <v>38</v>
      </c>
      <c r="F379" s="32">
        <v>0</v>
      </c>
    </row>
    <row r="380" spans="1:6" hidden="1" x14ac:dyDescent="0.2">
      <c r="A380" s="351">
        <f>PRESUPUESTO!A378</f>
        <v>0</v>
      </c>
      <c r="B380" s="154"/>
      <c r="C380" s="30" t="s">
        <v>120</v>
      </c>
      <c r="D380" s="201" t="s">
        <v>121</v>
      </c>
      <c r="E380" s="31">
        <v>39</v>
      </c>
      <c r="F380" s="32">
        <v>0</v>
      </c>
    </row>
    <row r="381" spans="1:6" hidden="1" x14ac:dyDescent="0.2">
      <c r="A381" s="351">
        <f>PRESUPUESTO!A379</f>
        <v>0</v>
      </c>
      <c r="B381" s="154"/>
      <c r="C381" s="30" t="s">
        <v>120</v>
      </c>
      <c r="D381" s="201" t="s">
        <v>121</v>
      </c>
      <c r="E381" s="31">
        <v>40</v>
      </c>
      <c r="F381" s="32">
        <v>0</v>
      </c>
    </row>
    <row r="382" spans="1:6" hidden="1" x14ac:dyDescent="0.2">
      <c r="A382" s="351">
        <f>PRESUPUESTO!A380</f>
        <v>0</v>
      </c>
      <c r="B382" s="154"/>
      <c r="C382" s="30" t="s">
        <v>120</v>
      </c>
      <c r="D382" s="201" t="s">
        <v>121</v>
      </c>
      <c r="E382" s="31">
        <v>41</v>
      </c>
      <c r="F382" s="32">
        <v>0</v>
      </c>
    </row>
    <row r="383" spans="1:6" hidden="1" x14ac:dyDescent="0.2">
      <c r="A383" s="351">
        <f>PRESUPUESTO!A381</f>
        <v>0</v>
      </c>
      <c r="B383" s="154"/>
      <c r="C383" s="30" t="s">
        <v>120</v>
      </c>
      <c r="D383" s="201" t="s">
        <v>121</v>
      </c>
      <c r="E383" s="31">
        <v>42</v>
      </c>
      <c r="F383" s="32">
        <v>0</v>
      </c>
    </row>
    <row r="384" spans="1:6" hidden="1" x14ac:dyDescent="0.2">
      <c r="A384" s="351">
        <f>PRESUPUESTO!A382</f>
        <v>0</v>
      </c>
      <c r="B384" s="154"/>
      <c r="C384" s="30" t="s">
        <v>120</v>
      </c>
      <c r="D384" s="201" t="s">
        <v>121</v>
      </c>
      <c r="E384" s="31">
        <v>43</v>
      </c>
      <c r="F384" s="32">
        <v>0</v>
      </c>
    </row>
    <row r="385" spans="1:6" hidden="1" x14ac:dyDescent="0.2">
      <c r="A385" s="351">
        <f>PRESUPUESTO!A383</f>
        <v>0</v>
      </c>
      <c r="B385" s="154"/>
      <c r="C385" s="30" t="s">
        <v>120</v>
      </c>
      <c r="D385" s="201" t="s">
        <v>121</v>
      </c>
      <c r="E385" s="31">
        <v>44</v>
      </c>
      <c r="F385" s="32">
        <v>0</v>
      </c>
    </row>
    <row r="386" spans="1:6" x14ac:dyDescent="0.2">
      <c r="A386" s="351">
        <f>PRESUPUESTO!A384</f>
        <v>0</v>
      </c>
      <c r="B386" s="154">
        <v>7</v>
      </c>
      <c r="C386" s="51" t="s">
        <v>122</v>
      </c>
      <c r="D386" s="197" t="s">
        <v>123</v>
      </c>
      <c r="E386" s="52">
        <v>1</v>
      </c>
      <c r="F386" s="137">
        <f>+PAA!H267</f>
        <v>0</v>
      </c>
    </row>
    <row r="387" spans="1:6" x14ac:dyDescent="0.2">
      <c r="A387" s="351">
        <f>PRESUPUESTO!A385</f>
        <v>0</v>
      </c>
      <c r="B387" s="154"/>
      <c r="C387" s="57" t="s">
        <v>122</v>
      </c>
      <c r="D387" s="198" t="s">
        <v>123</v>
      </c>
      <c r="E387" s="58">
        <v>2</v>
      </c>
      <c r="F387" s="138">
        <f>+PAA!H268</f>
        <v>0</v>
      </c>
    </row>
    <row r="388" spans="1:6" x14ac:dyDescent="0.2">
      <c r="A388" s="351">
        <f>PRESUPUESTO!A386</f>
        <v>0</v>
      </c>
      <c r="B388" s="154"/>
      <c r="C388" s="79" t="s">
        <v>122</v>
      </c>
      <c r="D388" s="199" t="s">
        <v>123</v>
      </c>
      <c r="E388" s="80">
        <v>3</v>
      </c>
      <c r="F388" s="139">
        <f>+PAA!H269</f>
        <v>0</v>
      </c>
    </row>
    <row r="389" spans="1:6" x14ac:dyDescent="0.2">
      <c r="A389" s="351">
        <f>PRESUPUESTO!A387</f>
        <v>0</v>
      </c>
      <c r="B389" s="154"/>
      <c r="C389" s="91" t="s">
        <v>122</v>
      </c>
      <c r="D389" s="200" t="s">
        <v>123</v>
      </c>
      <c r="E389" s="92">
        <v>4</v>
      </c>
      <c r="F389" s="140">
        <f>+PAA!H270</f>
        <v>0</v>
      </c>
    </row>
    <row r="390" spans="1:6" hidden="1" x14ac:dyDescent="0.2">
      <c r="A390" s="351">
        <f>PRESUPUESTO!A388</f>
        <v>0</v>
      </c>
      <c r="B390" s="154"/>
      <c r="C390" s="30" t="s">
        <v>122</v>
      </c>
      <c r="D390" s="201" t="s">
        <v>123</v>
      </c>
      <c r="E390" s="31">
        <v>6</v>
      </c>
      <c r="F390" s="32">
        <v>0</v>
      </c>
    </row>
    <row r="391" spans="1:6" hidden="1" x14ac:dyDescent="0.2">
      <c r="A391" s="351">
        <f>PRESUPUESTO!A389</f>
        <v>0</v>
      </c>
      <c r="B391" s="154"/>
      <c r="C391" s="30" t="s">
        <v>122</v>
      </c>
      <c r="D391" s="201" t="s">
        <v>123</v>
      </c>
      <c r="E391" s="31">
        <v>28</v>
      </c>
      <c r="F391" s="32">
        <v>0</v>
      </c>
    </row>
    <row r="392" spans="1:6" hidden="1" x14ac:dyDescent="0.2">
      <c r="A392" s="351">
        <f>PRESUPUESTO!A390</f>
        <v>0</v>
      </c>
      <c r="B392" s="154"/>
      <c r="C392" s="30" t="s">
        <v>122</v>
      </c>
      <c r="D392" s="201" t="s">
        <v>123</v>
      </c>
      <c r="E392" s="31">
        <v>32</v>
      </c>
      <c r="F392" s="32">
        <v>0</v>
      </c>
    </row>
    <row r="393" spans="1:6" hidden="1" x14ac:dyDescent="0.2">
      <c r="A393" s="351">
        <f>PRESUPUESTO!A391</f>
        <v>0</v>
      </c>
      <c r="B393" s="154"/>
      <c r="C393" s="30" t="s">
        <v>122</v>
      </c>
      <c r="D393" s="201" t="s">
        <v>123</v>
      </c>
      <c r="E393" s="31">
        <v>33</v>
      </c>
      <c r="F393" s="32">
        <v>0</v>
      </c>
    </row>
    <row r="394" spans="1:6" hidden="1" x14ac:dyDescent="0.2">
      <c r="A394" s="351">
        <f>PRESUPUESTO!A392</f>
        <v>0</v>
      </c>
      <c r="B394" s="154"/>
      <c r="C394" s="30" t="s">
        <v>122</v>
      </c>
      <c r="D394" s="201" t="s">
        <v>123</v>
      </c>
      <c r="E394" s="31">
        <v>34</v>
      </c>
      <c r="F394" s="32">
        <v>0</v>
      </c>
    </row>
    <row r="395" spans="1:6" hidden="1" x14ac:dyDescent="0.2">
      <c r="A395" s="351">
        <f>PRESUPUESTO!A393</f>
        <v>0</v>
      </c>
      <c r="B395" s="154"/>
      <c r="C395" s="30" t="s">
        <v>122</v>
      </c>
      <c r="D395" s="201" t="s">
        <v>123</v>
      </c>
      <c r="E395" s="31">
        <v>35</v>
      </c>
      <c r="F395" s="32">
        <v>0</v>
      </c>
    </row>
    <row r="396" spans="1:6" hidden="1" x14ac:dyDescent="0.2">
      <c r="A396" s="351">
        <f>PRESUPUESTO!A394</f>
        <v>0</v>
      </c>
      <c r="B396" s="154"/>
      <c r="C396" s="30" t="s">
        <v>122</v>
      </c>
      <c r="D396" s="201" t="s">
        <v>123</v>
      </c>
      <c r="E396" s="31">
        <v>36</v>
      </c>
      <c r="F396" s="32">
        <v>0</v>
      </c>
    </row>
    <row r="397" spans="1:6" hidden="1" x14ac:dyDescent="0.2">
      <c r="A397" s="351">
        <f>PRESUPUESTO!A395</f>
        <v>0</v>
      </c>
      <c r="B397" s="154"/>
      <c r="C397" s="30" t="s">
        <v>122</v>
      </c>
      <c r="D397" s="201" t="s">
        <v>123</v>
      </c>
      <c r="E397" s="31">
        <v>37</v>
      </c>
      <c r="F397" s="32">
        <v>0</v>
      </c>
    </row>
    <row r="398" spans="1:6" hidden="1" x14ac:dyDescent="0.2">
      <c r="A398" s="351">
        <f>PRESUPUESTO!A396</f>
        <v>0</v>
      </c>
      <c r="B398" s="154"/>
      <c r="C398" s="30" t="s">
        <v>122</v>
      </c>
      <c r="D398" s="201" t="s">
        <v>123</v>
      </c>
      <c r="E398" s="31">
        <v>38</v>
      </c>
      <c r="F398" s="32">
        <v>0</v>
      </c>
    </row>
    <row r="399" spans="1:6" hidden="1" x14ac:dyDescent="0.2">
      <c r="A399" s="351">
        <f>PRESUPUESTO!A397</f>
        <v>0</v>
      </c>
      <c r="B399" s="154"/>
      <c r="C399" s="30" t="s">
        <v>122</v>
      </c>
      <c r="D399" s="201" t="s">
        <v>123</v>
      </c>
      <c r="E399" s="31">
        <v>39</v>
      </c>
      <c r="F399" s="32">
        <v>0</v>
      </c>
    </row>
    <row r="400" spans="1:6" hidden="1" x14ac:dyDescent="0.2">
      <c r="A400" s="351">
        <f>PRESUPUESTO!A398</f>
        <v>0</v>
      </c>
      <c r="B400" s="154"/>
      <c r="C400" s="30" t="s">
        <v>122</v>
      </c>
      <c r="D400" s="201" t="s">
        <v>123</v>
      </c>
      <c r="E400" s="31">
        <v>40</v>
      </c>
      <c r="F400" s="32">
        <v>0</v>
      </c>
    </row>
    <row r="401" spans="1:6" hidden="1" x14ac:dyDescent="0.2">
      <c r="A401" s="351">
        <f>PRESUPUESTO!A399</f>
        <v>0</v>
      </c>
      <c r="B401" s="154"/>
      <c r="C401" s="30" t="s">
        <v>122</v>
      </c>
      <c r="D401" s="201" t="s">
        <v>123</v>
      </c>
      <c r="E401" s="31">
        <v>41</v>
      </c>
      <c r="F401" s="32">
        <v>0</v>
      </c>
    </row>
    <row r="402" spans="1:6" hidden="1" x14ac:dyDescent="0.2">
      <c r="A402" s="351">
        <f>PRESUPUESTO!A400</f>
        <v>0</v>
      </c>
      <c r="B402" s="154"/>
      <c r="C402" s="30" t="s">
        <v>122</v>
      </c>
      <c r="D402" s="201" t="s">
        <v>123</v>
      </c>
      <c r="E402" s="31">
        <v>42</v>
      </c>
      <c r="F402" s="32">
        <v>0</v>
      </c>
    </row>
    <row r="403" spans="1:6" hidden="1" x14ac:dyDescent="0.2">
      <c r="A403" s="351">
        <f>PRESUPUESTO!A401</f>
        <v>0</v>
      </c>
      <c r="B403" s="154"/>
      <c r="C403" s="30" t="s">
        <v>122</v>
      </c>
      <c r="D403" s="201" t="s">
        <v>123</v>
      </c>
      <c r="E403" s="31">
        <v>43</v>
      </c>
      <c r="F403" s="32">
        <v>0</v>
      </c>
    </row>
    <row r="404" spans="1:6" hidden="1" x14ac:dyDescent="0.2">
      <c r="A404" s="351">
        <f>PRESUPUESTO!A402</f>
        <v>0</v>
      </c>
      <c r="B404" s="154"/>
      <c r="C404" s="30" t="s">
        <v>122</v>
      </c>
      <c r="D404" s="201" t="s">
        <v>123</v>
      </c>
      <c r="E404" s="31">
        <v>44</v>
      </c>
      <c r="F404" s="32">
        <v>0</v>
      </c>
    </row>
    <row r="405" spans="1:6" x14ac:dyDescent="0.2">
      <c r="A405" s="351">
        <f>PRESUPUESTO!A403</f>
        <v>0</v>
      </c>
      <c r="B405" s="154"/>
      <c r="C405" s="27" t="s">
        <v>124</v>
      </c>
      <c r="D405" s="196" t="s">
        <v>125</v>
      </c>
      <c r="E405" s="28"/>
      <c r="F405" s="29">
        <f>F406</f>
        <v>0</v>
      </c>
    </row>
    <row r="406" spans="1:6" x14ac:dyDescent="0.2">
      <c r="A406" s="351">
        <f>PRESUPUESTO!A404</f>
        <v>0</v>
      </c>
      <c r="B406" s="154"/>
      <c r="C406" s="27" t="s">
        <v>126</v>
      </c>
      <c r="D406" s="196" t="s">
        <v>127</v>
      </c>
      <c r="E406" s="28"/>
      <c r="F406" s="29">
        <f>F407</f>
        <v>0</v>
      </c>
    </row>
    <row r="407" spans="1:6" x14ac:dyDescent="0.2">
      <c r="A407" s="351">
        <f>PRESUPUESTO!A405</f>
        <v>0</v>
      </c>
      <c r="B407" s="154"/>
      <c r="C407" s="27" t="s">
        <v>128</v>
      </c>
      <c r="D407" s="196" t="s">
        <v>129</v>
      </c>
      <c r="E407" s="28"/>
      <c r="F407" s="29">
        <f>SUM(F408:F426)</f>
        <v>0</v>
      </c>
    </row>
    <row r="408" spans="1:6" x14ac:dyDescent="0.2">
      <c r="A408" s="351">
        <f>PRESUPUESTO!A406</f>
        <v>43232800</v>
      </c>
      <c r="B408" s="154">
        <v>22</v>
      </c>
      <c r="C408" s="51" t="s">
        <v>130</v>
      </c>
      <c r="D408" s="197" t="s">
        <v>131</v>
      </c>
      <c r="E408" s="52">
        <v>1</v>
      </c>
      <c r="F408" s="137">
        <f>+PAA!H274</f>
        <v>0</v>
      </c>
    </row>
    <row r="409" spans="1:6" x14ac:dyDescent="0.2">
      <c r="A409" s="351">
        <f>PRESUPUESTO!A407</f>
        <v>0</v>
      </c>
      <c r="B409" s="154"/>
      <c r="C409" s="57" t="s">
        <v>130</v>
      </c>
      <c r="D409" s="198" t="s">
        <v>131</v>
      </c>
      <c r="E409" s="58">
        <v>2</v>
      </c>
      <c r="F409" s="138">
        <f>+PAA!H275</f>
        <v>0</v>
      </c>
    </row>
    <row r="410" spans="1:6" x14ac:dyDescent="0.2">
      <c r="A410" s="351">
        <f>PRESUPUESTO!A408</f>
        <v>0</v>
      </c>
      <c r="B410" s="154"/>
      <c r="C410" s="79" t="s">
        <v>130</v>
      </c>
      <c r="D410" s="199" t="s">
        <v>131</v>
      </c>
      <c r="E410" s="80">
        <v>3</v>
      </c>
      <c r="F410" s="139">
        <f>+PAA!H276</f>
        <v>0</v>
      </c>
    </row>
    <row r="411" spans="1:6" x14ac:dyDescent="0.2">
      <c r="A411" s="351">
        <f>PRESUPUESTO!A409</f>
        <v>0</v>
      </c>
      <c r="B411" s="154"/>
      <c r="C411" s="91" t="s">
        <v>130</v>
      </c>
      <c r="D411" s="200" t="s">
        <v>131</v>
      </c>
      <c r="E411" s="92">
        <v>4</v>
      </c>
      <c r="F411" s="140">
        <f>+PAA!H277</f>
        <v>0</v>
      </c>
    </row>
    <row r="412" spans="1:6" hidden="1" x14ac:dyDescent="0.2">
      <c r="A412" s="351">
        <f>PRESUPUESTO!A410</f>
        <v>0</v>
      </c>
      <c r="B412" s="154"/>
      <c r="C412" s="30" t="s">
        <v>130</v>
      </c>
      <c r="D412" s="201" t="s">
        <v>131</v>
      </c>
      <c r="E412" s="31">
        <v>6</v>
      </c>
      <c r="F412" s="32">
        <v>0</v>
      </c>
    </row>
    <row r="413" spans="1:6" hidden="1" x14ac:dyDescent="0.2">
      <c r="A413" s="351">
        <f>PRESUPUESTO!A411</f>
        <v>0</v>
      </c>
      <c r="B413" s="154"/>
      <c r="C413" s="30" t="s">
        <v>130</v>
      </c>
      <c r="D413" s="201" t="s">
        <v>131</v>
      </c>
      <c r="E413" s="31">
        <v>28</v>
      </c>
      <c r="F413" s="32">
        <v>0</v>
      </c>
    </row>
    <row r="414" spans="1:6" hidden="1" x14ac:dyDescent="0.2">
      <c r="A414" s="351">
        <f>PRESUPUESTO!A412</f>
        <v>0</v>
      </c>
      <c r="B414" s="154"/>
      <c r="C414" s="30" t="s">
        <v>130</v>
      </c>
      <c r="D414" s="201" t="s">
        <v>131</v>
      </c>
      <c r="E414" s="31">
        <v>32</v>
      </c>
      <c r="F414" s="32">
        <v>0</v>
      </c>
    </row>
    <row r="415" spans="1:6" hidden="1" x14ac:dyDescent="0.2">
      <c r="A415" s="351">
        <f>PRESUPUESTO!A413</f>
        <v>0</v>
      </c>
      <c r="B415" s="154"/>
      <c r="C415" s="30" t="s">
        <v>130</v>
      </c>
      <c r="D415" s="201" t="s">
        <v>131</v>
      </c>
      <c r="E415" s="31">
        <v>33</v>
      </c>
      <c r="F415" s="32">
        <v>0</v>
      </c>
    </row>
    <row r="416" spans="1:6" hidden="1" x14ac:dyDescent="0.2">
      <c r="A416" s="351">
        <f>PRESUPUESTO!A414</f>
        <v>0</v>
      </c>
      <c r="B416" s="154"/>
      <c r="C416" s="30" t="s">
        <v>130</v>
      </c>
      <c r="D416" s="201" t="s">
        <v>131</v>
      </c>
      <c r="E416" s="31">
        <v>34</v>
      </c>
      <c r="F416" s="32">
        <v>0</v>
      </c>
    </row>
    <row r="417" spans="1:6" hidden="1" x14ac:dyDescent="0.2">
      <c r="A417" s="351">
        <f>PRESUPUESTO!A415</f>
        <v>0</v>
      </c>
      <c r="B417" s="154"/>
      <c r="C417" s="30" t="s">
        <v>130</v>
      </c>
      <c r="D417" s="201" t="s">
        <v>131</v>
      </c>
      <c r="E417" s="31">
        <v>35</v>
      </c>
      <c r="F417" s="32">
        <v>0</v>
      </c>
    </row>
    <row r="418" spans="1:6" hidden="1" x14ac:dyDescent="0.2">
      <c r="A418" s="351">
        <f>PRESUPUESTO!A416</f>
        <v>0</v>
      </c>
      <c r="B418" s="154"/>
      <c r="C418" s="30" t="s">
        <v>130</v>
      </c>
      <c r="D418" s="201" t="s">
        <v>131</v>
      </c>
      <c r="E418" s="31">
        <v>36</v>
      </c>
      <c r="F418" s="32">
        <v>0</v>
      </c>
    </row>
    <row r="419" spans="1:6" hidden="1" x14ac:dyDescent="0.2">
      <c r="A419" s="351">
        <f>PRESUPUESTO!A417</f>
        <v>0</v>
      </c>
      <c r="B419" s="154"/>
      <c r="C419" s="30" t="s">
        <v>130</v>
      </c>
      <c r="D419" s="201" t="s">
        <v>131</v>
      </c>
      <c r="E419" s="31">
        <v>37</v>
      </c>
      <c r="F419" s="32">
        <v>0</v>
      </c>
    </row>
    <row r="420" spans="1:6" hidden="1" x14ac:dyDescent="0.2">
      <c r="A420" s="351">
        <f>PRESUPUESTO!A418</f>
        <v>0</v>
      </c>
      <c r="B420" s="154"/>
      <c r="C420" s="30" t="s">
        <v>130</v>
      </c>
      <c r="D420" s="201" t="s">
        <v>131</v>
      </c>
      <c r="E420" s="31">
        <v>38</v>
      </c>
      <c r="F420" s="32">
        <v>0</v>
      </c>
    </row>
    <row r="421" spans="1:6" hidden="1" x14ac:dyDescent="0.2">
      <c r="A421" s="351">
        <f>PRESUPUESTO!A419</f>
        <v>0</v>
      </c>
      <c r="B421" s="154"/>
      <c r="C421" s="30" t="s">
        <v>130</v>
      </c>
      <c r="D421" s="201" t="s">
        <v>131</v>
      </c>
      <c r="E421" s="31">
        <v>39</v>
      </c>
      <c r="F421" s="32">
        <v>0</v>
      </c>
    </row>
    <row r="422" spans="1:6" hidden="1" x14ac:dyDescent="0.2">
      <c r="A422" s="351">
        <f>PRESUPUESTO!A420</f>
        <v>0</v>
      </c>
      <c r="B422" s="154"/>
      <c r="C422" s="30" t="s">
        <v>130</v>
      </c>
      <c r="D422" s="201" t="s">
        <v>131</v>
      </c>
      <c r="E422" s="31">
        <v>40</v>
      </c>
      <c r="F422" s="32">
        <v>0</v>
      </c>
    </row>
    <row r="423" spans="1:6" hidden="1" x14ac:dyDescent="0.2">
      <c r="A423" s="351">
        <f>PRESUPUESTO!A421</f>
        <v>0</v>
      </c>
      <c r="B423" s="154"/>
      <c r="C423" s="30" t="s">
        <v>130</v>
      </c>
      <c r="D423" s="201" t="s">
        <v>131</v>
      </c>
      <c r="E423" s="31">
        <v>41</v>
      </c>
      <c r="F423" s="32">
        <v>0</v>
      </c>
    </row>
    <row r="424" spans="1:6" hidden="1" x14ac:dyDescent="0.2">
      <c r="A424" s="351">
        <f>PRESUPUESTO!A422</f>
        <v>0</v>
      </c>
      <c r="B424" s="154"/>
      <c r="C424" s="30" t="s">
        <v>130</v>
      </c>
      <c r="D424" s="201" t="s">
        <v>131</v>
      </c>
      <c r="E424" s="31">
        <v>42</v>
      </c>
      <c r="F424" s="32">
        <v>0</v>
      </c>
    </row>
    <row r="425" spans="1:6" hidden="1" x14ac:dyDescent="0.2">
      <c r="A425" s="351">
        <f>PRESUPUESTO!A423</f>
        <v>0</v>
      </c>
      <c r="B425" s="154"/>
      <c r="C425" s="30" t="s">
        <v>130</v>
      </c>
      <c r="D425" s="201" t="s">
        <v>131</v>
      </c>
      <c r="E425" s="31">
        <v>43</v>
      </c>
      <c r="F425" s="32">
        <v>0</v>
      </c>
    </row>
    <row r="426" spans="1:6" hidden="1" x14ac:dyDescent="0.2">
      <c r="A426" s="351">
        <f>PRESUPUESTO!A424</f>
        <v>0</v>
      </c>
      <c r="B426" s="154"/>
      <c r="C426" s="30" t="s">
        <v>130</v>
      </c>
      <c r="D426" s="201" t="s">
        <v>131</v>
      </c>
      <c r="E426" s="31">
        <v>44</v>
      </c>
      <c r="F426" s="32">
        <v>0</v>
      </c>
    </row>
    <row r="427" spans="1:6" x14ac:dyDescent="0.2">
      <c r="A427" s="351">
        <f>PRESUPUESTO!A425</f>
        <v>0</v>
      </c>
      <c r="B427" s="154"/>
      <c r="C427" s="27" t="s">
        <v>132</v>
      </c>
      <c r="D427" s="196" t="s">
        <v>133</v>
      </c>
      <c r="E427" s="28"/>
      <c r="F427" s="29">
        <f>F428+F467</f>
        <v>62300000</v>
      </c>
    </row>
    <row r="428" spans="1:6" x14ac:dyDescent="0.2">
      <c r="A428" s="351">
        <f>PRESUPUESTO!A426</f>
        <v>0</v>
      </c>
      <c r="B428" s="154"/>
      <c r="C428" s="27" t="s">
        <v>134</v>
      </c>
      <c r="D428" s="196" t="s">
        <v>135</v>
      </c>
      <c r="E428" s="28"/>
      <c r="F428" s="29">
        <f>SUM(F429:F466)</f>
        <v>28250000</v>
      </c>
    </row>
    <row r="429" spans="1:6" ht="20.399999999999999" x14ac:dyDescent="0.2">
      <c r="A429" s="351" t="str">
        <f>PRESUPUESTO!A427</f>
        <v>10171500  10121500  42142600  42121600</v>
      </c>
      <c r="B429" s="154">
        <v>24</v>
      </c>
      <c r="C429" s="51" t="s">
        <v>136</v>
      </c>
      <c r="D429" s="197" t="s">
        <v>137</v>
      </c>
      <c r="E429" s="52">
        <v>1</v>
      </c>
      <c r="F429" s="137">
        <f>+PAA!H284</f>
        <v>0</v>
      </c>
    </row>
    <row r="430" spans="1:6" x14ac:dyDescent="0.2">
      <c r="A430" s="351">
        <f>PRESUPUESTO!A428</f>
        <v>0</v>
      </c>
      <c r="B430" s="154"/>
      <c r="C430" s="57" t="s">
        <v>136</v>
      </c>
      <c r="D430" s="198" t="s">
        <v>137</v>
      </c>
      <c r="E430" s="58">
        <v>2</v>
      </c>
      <c r="F430" s="138">
        <f>+PAA!H285</f>
        <v>0</v>
      </c>
    </row>
    <row r="431" spans="1:6" x14ac:dyDescent="0.2">
      <c r="A431" s="351">
        <f>PRESUPUESTO!A429</f>
        <v>0</v>
      </c>
      <c r="B431" s="154"/>
      <c r="C431" s="79" t="s">
        <v>136</v>
      </c>
      <c r="D431" s="199" t="s">
        <v>137</v>
      </c>
      <c r="E431" s="80">
        <v>3</v>
      </c>
      <c r="F431" s="139">
        <f>+PAA!H286</f>
        <v>0</v>
      </c>
    </row>
    <row r="432" spans="1:6" x14ac:dyDescent="0.2">
      <c r="A432" s="351">
        <f>PRESUPUESTO!A430</f>
        <v>0</v>
      </c>
      <c r="B432" s="154"/>
      <c r="C432" s="91" t="s">
        <v>136</v>
      </c>
      <c r="D432" s="200" t="s">
        <v>137</v>
      </c>
      <c r="E432" s="92">
        <v>4</v>
      </c>
      <c r="F432" s="140">
        <f>+PAA!H287</f>
        <v>0</v>
      </c>
    </row>
    <row r="433" spans="1:6" hidden="1" x14ac:dyDescent="0.2">
      <c r="A433" s="351">
        <f>PRESUPUESTO!A431</f>
        <v>0</v>
      </c>
      <c r="B433" s="154"/>
      <c r="C433" s="30" t="s">
        <v>136</v>
      </c>
      <c r="D433" s="201" t="s">
        <v>137</v>
      </c>
      <c r="E433" s="31">
        <v>6</v>
      </c>
      <c r="F433" s="32">
        <v>0</v>
      </c>
    </row>
    <row r="434" spans="1:6" hidden="1" x14ac:dyDescent="0.2">
      <c r="A434" s="351">
        <f>PRESUPUESTO!A432</f>
        <v>0</v>
      </c>
      <c r="B434" s="154"/>
      <c r="C434" s="30" t="s">
        <v>136</v>
      </c>
      <c r="D434" s="201" t="s">
        <v>137</v>
      </c>
      <c r="E434" s="31">
        <v>28</v>
      </c>
      <c r="F434" s="32">
        <v>0</v>
      </c>
    </row>
    <row r="435" spans="1:6" hidden="1" x14ac:dyDescent="0.2">
      <c r="A435" s="351">
        <f>PRESUPUESTO!A433</f>
        <v>0</v>
      </c>
      <c r="B435" s="154"/>
      <c r="C435" s="30" t="s">
        <v>136</v>
      </c>
      <c r="D435" s="201" t="s">
        <v>137</v>
      </c>
      <c r="E435" s="31">
        <v>32</v>
      </c>
      <c r="F435" s="32">
        <v>0</v>
      </c>
    </row>
    <row r="436" spans="1:6" hidden="1" x14ac:dyDescent="0.2">
      <c r="A436" s="351">
        <f>PRESUPUESTO!A434</f>
        <v>0</v>
      </c>
      <c r="B436" s="154"/>
      <c r="C436" s="30" t="s">
        <v>136</v>
      </c>
      <c r="D436" s="201" t="s">
        <v>137</v>
      </c>
      <c r="E436" s="31">
        <v>33</v>
      </c>
      <c r="F436" s="32">
        <v>0</v>
      </c>
    </row>
    <row r="437" spans="1:6" hidden="1" x14ac:dyDescent="0.2">
      <c r="A437" s="351">
        <f>PRESUPUESTO!A435</f>
        <v>0</v>
      </c>
      <c r="B437" s="154"/>
      <c r="C437" s="30" t="s">
        <v>136</v>
      </c>
      <c r="D437" s="201" t="s">
        <v>137</v>
      </c>
      <c r="E437" s="31">
        <v>34</v>
      </c>
      <c r="F437" s="32">
        <v>0</v>
      </c>
    </row>
    <row r="438" spans="1:6" hidden="1" x14ac:dyDescent="0.2">
      <c r="A438" s="351">
        <f>PRESUPUESTO!A436</f>
        <v>0</v>
      </c>
      <c r="B438" s="154"/>
      <c r="C438" s="30" t="s">
        <v>136</v>
      </c>
      <c r="D438" s="201" t="s">
        <v>137</v>
      </c>
      <c r="E438" s="31">
        <v>35</v>
      </c>
      <c r="F438" s="32">
        <v>0</v>
      </c>
    </row>
    <row r="439" spans="1:6" hidden="1" x14ac:dyDescent="0.2">
      <c r="A439" s="351">
        <f>PRESUPUESTO!A437</f>
        <v>0</v>
      </c>
      <c r="B439" s="154"/>
      <c r="C439" s="30" t="s">
        <v>136</v>
      </c>
      <c r="D439" s="201" t="s">
        <v>137</v>
      </c>
      <c r="E439" s="31">
        <v>36</v>
      </c>
      <c r="F439" s="32">
        <v>0</v>
      </c>
    </row>
    <row r="440" spans="1:6" hidden="1" x14ac:dyDescent="0.2">
      <c r="A440" s="351">
        <f>PRESUPUESTO!A438</f>
        <v>0</v>
      </c>
      <c r="B440" s="154"/>
      <c r="C440" s="30" t="s">
        <v>136</v>
      </c>
      <c r="D440" s="201" t="s">
        <v>137</v>
      </c>
      <c r="E440" s="31">
        <v>37</v>
      </c>
      <c r="F440" s="32">
        <v>0</v>
      </c>
    </row>
    <row r="441" spans="1:6" hidden="1" x14ac:dyDescent="0.2">
      <c r="A441" s="351">
        <f>PRESUPUESTO!A439</f>
        <v>0</v>
      </c>
      <c r="B441" s="154"/>
      <c r="C441" s="30" t="s">
        <v>136</v>
      </c>
      <c r="D441" s="201" t="s">
        <v>137</v>
      </c>
      <c r="E441" s="31">
        <v>38</v>
      </c>
      <c r="F441" s="32">
        <v>0</v>
      </c>
    </row>
    <row r="442" spans="1:6" hidden="1" x14ac:dyDescent="0.2">
      <c r="A442" s="351">
        <f>PRESUPUESTO!A440</f>
        <v>0</v>
      </c>
      <c r="B442" s="154"/>
      <c r="C442" s="30" t="s">
        <v>136</v>
      </c>
      <c r="D442" s="201" t="s">
        <v>137</v>
      </c>
      <c r="E442" s="31">
        <v>39</v>
      </c>
      <c r="F442" s="32">
        <v>0</v>
      </c>
    </row>
    <row r="443" spans="1:6" hidden="1" x14ac:dyDescent="0.2">
      <c r="A443" s="351">
        <f>PRESUPUESTO!A441</f>
        <v>0</v>
      </c>
      <c r="B443" s="154"/>
      <c r="C443" s="30" t="s">
        <v>136</v>
      </c>
      <c r="D443" s="201" t="s">
        <v>137</v>
      </c>
      <c r="E443" s="31">
        <v>40</v>
      </c>
      <c r="F443" s="32">
        <v>0</v>
      </c>
    </row>
    <row r="444" spans="1:6" hidden="1" x14ac:dyDescent="0.2">
      <c r="A444" s="351">
        <f>PRESUPUESTO!A442</f>
        <v>0</v>
      </c>
      <c r="B444" s="154"/>
      <c r="C444" s="30" t="s">
        <v>136</v>
      </c>
      <c r="D444" s="201" t="s">
        <v>137</v>
      </c>
      <c r="E444" s="31">
        <v>41</v>
      </c>
      <c r="F444" s="32">
        <v>0</v>
      </c>
    </row>
    <row r="445" spans="1:6" hidden="1" x14ac:dyDescent="0.2">
      <c r="A445" s="351">
        <f>PRESUPUESTO!A443</f>
        <v>0</v>
      </c>
      <c r="B445" s="154"/>
      <c r="C445" s="30" t="s">
        <v>136</v>
      </c>
      <c r="D445" s="201" t="s">
        <v>137</v>
      </c>
      <c r="E445" s="31">
        <v>42</v>
      </c>
      <c r="F445" s="32">
        <v>0</v>
      </c>
    </row>
    <row r="446" spans="1:6" hidden="1" x14ac:dyDescent="0.2">
      <c r="A446" s="351">
        <f>PRESUPUESTO!A444</f>
        <v>0</v>
      </c>
      <c r="B446" s="154"/>
      <c r="C446" s="30" t="s">
        <v>136</v>
      </c>
      <c r="D446" s="201" t="s">
        <v>137</v>
      </c>
      <c r="E446" s="31">
        <v>43</v>
      </c>
      <c r="F446" s="32">
        <v>0</v>
      </c>
    </row>
    <row r="447" spans="1:6" hidden="1" x14ac:dyDescent="0.2">
      <c r="A447" s="351">
        <f>PRESUPUESTO!A445</f>
        <v>0</v>
      </c>
      <c r="B447" s="154"/>
      <c r="C447" s="30" t="s">
        <v>136</v>
      </c>
      <c r="D447" s="201" t="s">
        <v>137</v>
      </c>
      <c r="E447" s="31">
        <v>44</v>
      </c>
      <c r="F447" s="32">
        <v>0</v>
      </c>
    </row>
    <row r="448" spans="1:6" ht="48.6" customHeight="1" x14ac:dyDescent="0.2">
      <c r="A448" s="352" t="str">
        <f>PRESUPUESTO!A446</f>
        <v>44103100 44111500 44122000 44121700 44122000 44122100 60102301</v>
      </c>
      <c r="B448" s="155" t="s">
        <v>580</v>
      </c>
      <c r="C448" s="51" t="s">
        <v>138</v>
      </c>
      <c r="D448" s="197" t="s">
        <v>139</v>
      </c>
      <c r="E448" s="52">
        <v>1</v>
      </c>
      <c r="F448" s="137">
        <f>+PAA!H296</f>
        <v>0</v>
      </c>
    </row>
    <row r="449" spans="1:6" ht="71.400000000000006" x14ac:dyDescent="0.2">
      <c r="A449" s="352" t="str">
        <f>PRESUPUESTO!A447</f>
        <v>60102006 49101701 49101704 20112028 60102004 82121507 82122001 60102009 60102002 82101505 20112011 60102002 80141630</v>
      </c>
      <c r="B449" s="154"/>
      <c r="C449" s="57" t="s">
        <v>138</v>
      </c>
      <c r="D449" s="198" t="s">
        <v>139</v>
      </c>
      <c r="E449" s="58">
        <v>2</v>
      </c>
      <c r="F449" s="138">
        <f>+PAA!H297</f>
        <v>28250000</v>
      </c>
    </row>
    <row r="450" spans="1:6" ht="42" customHeight="1" x14ac:dyDescent="0.2">
      <c r="A450" s="353" t="str">
        <f>PRESUPUESTO!A448</f>
        <v>44103100 44111500 44122000 44121700 44122000 44122100</v>
      </c>
      <c r="B450" s="154"/>
      <c r="C450" s="79" t="s">
        <v>138</v>
      </c>
      <c r="D450" s="199" t="s">
        <v>139</v>
      </c>
      <c r="E450" s="80">
        <v>3</v>
      </c>
      <c r="F450" s="139">
        <f>+PAA!H298</f>
        <v>0</v>
      </c>
    </row>
    <row r="451" spans="1:6" ht="51" x14ac:dyDescent="0.2">
      <c r="A451" s="351" t="str">
        <f>PRESUPUESTO!A449</f>
        <v>47131500 47132000 47132000 82121500 20202900 52152000 52152100 50201500 48102000</v>
      </c>
      <c r="B451" s="154"/>
      <c r="C451" s="91" t="s">
        <v>138</v>
      </c>
      <c r="D451" s="200" t="s">
        <v>139</v>
      </c>
      <c r="E451" s="92">
        <v>4</v>
      </c>
      <c r="F451" s="140">
        <f>+PAA!H299</f>
        <v>0</v>
      </c>
    </row>
    <row r="452" spans="1:6" hidden="1" x14ac:dyDescent="0.2">
      <c r="A452" s="351">
        <f>PRESUPUESTO!A450</f>
        <v>0</v>
      </c>
      <c r="B452" s="154"/>
      <c r="C452" s="30" t="s">
        <v>138</v>
      </c>
      <c r="D452" s="201" t="s">
        <v>139</v>
      </c>
      <c r="E452" s="31">
        <v>6</v>
      </c>
      <c r="F452" s="32">
        <v>0</v>
      </c>
    </row>
    <row r="453" spans="1:6" hidden="1" x14ac:dyDescent="0.2">
      <c r="A453" s="351">
        <f>PRESUPUESTO!A451</f>
        <v>0</v>
      </c>
      <c r="B453" s="154"/>
      <c r="C453" s="30" t="s">
        <v>138</v>
      </c>
      <c r="D453" s="201" t="s">
        <v>139</v>
      </c>
      <c r="E453" s="31">
        <v>28</v>
      </c>
      <c r="F453" s="32">
        <v>0</v>
      </c>
    </row>
    <row r="454" spans="1:6" hidden="1" x14ac:dyDescent="0.2">
      <c r="A454" s="351">
        <f>PRESUPUESTO!A452</f>
        <v>0</v>
      </c>
      <c r="B454" s="154"/>
      <c r="C454" s="30" t="s">
        <v>138</v>
      </c>
      <c r="D454" s="201" t="s">
        <v>139</v>
      </c>
      <c r="E454" s="31">
        <v>32</v>
      </c>
      <c r="F454" s="32">
        <v>0</v>
      </c>
    </row>
    <row r="455" spans="1:6" hidden="1" x14ac:dyDescent="0.2">
      <c r="A455" s="351">
        <f>PRESUPUESTO!A453</f>
        <v>0</v>
      </c>
      <c r="B455" s="154"/>
      <c r="C455" s="30" t="s">
        <v>138</v>
      </c>
      <c r="D455" s="201" t="s">
        <v>139</v>
      </c>
      <c r="E455" s="31">
        <v>33</v>
      </c>
      <c r="F455" s="32">
        <v>0</v>
      </c>
    </row>
    <row r="456" spans="1:6" hidden="1" x14ac:dyDescent="0.2">
      <c r="A456" s="351">
        <f>PRESUPUESTO!A454</f>
        <v>0</v>
      </c>
      <c r="B456" s="154"/>
      <c r="C456" s="30" t="s">
        <v>138</v>
      </c>
      <c r="D456" s="201" t="s">
        <v>139</v>
      </c>
      <c r="E456" s="31">
        <v>34</v>
      </c>
      <c r="F456" s="32">
        <v>0</v>
      </c>
    </row>
    <row r="457" spans="1:6" hidden="1" x14ac:dyDescent="0.2">
      <c r="A457" s="351">
        <f>PRESUPUESTO!A455</f>
        <v>0</v>
      </c>
      <c r="B457" s="154"/>
      <c r="C457" s="30" t="s">
        <v>138</v>
      </c>
      <c r="D457" s="201" t="s">
        <v>139</v>
      </c>
      <c r="E457" s="31">
        <v>35</v>
      </c>
      <c r="F457" s="32">
        <v>0</v>
      </c>
    </row>
    <row r="458" spans="1:6" hidden="1" x14ac:dyDescent="0.2">
      <c r="A458" s="351">
        <f>PRESUPUESTO!A456</f>
        <v>0</v>
      </c>
      <c r="B458" s="154"/>
      <c r="C458" s="30" t="s">
        <v>138</v>
      </c>
      <c r="D458" s="201" t="s">
        <v>139</v>
      </c>
      <c r="E458" s="31">
        <v>36</v>
      </c>
      <c r="F458" s="32">
        <v>0</v>
      </c>
    </row>
    <row r="459" spans="1:6" hidden="1" x14ac:dyDescent="0.2">
      <c r="A459" s="351">
        <f>PRESUPUESTO!A457</f>
        <v>0</v>
      </c>
      <c r="B459" s="154"/>
      <c r="C459" s="30" t="s">
        <v>138</v>
      </c>
      <c r="D459" s="201" t="s">
        <v>139</v>
      </c>
      <c r="E459" s="31">
        <v>37</v>
      </c>
      <c r="F459" s="32">
        <v>0</v>
      </c>
    </row>
    <row r="460" spans="1:6" hidden="1" x14ac:dyDescent="0.2">
      <c r="A460" s="351">
        <f>PRESUPUESTO!A458</f>
        <v>0</v>
      </c>
      <c r="B460" s="154"/>
      <c r="C460" s="30" t="s">
        <v>138</v>
      </c>
      <c r="D460" s="201" t="s">
        <v>139</v>
      </c>
      <c r="E460" s="31">
        <v>38</v>
      </c>
      <c r="F460" s="32">
        <v>0</v>
      </c>
    </row>
    <row r="461" spans="1:6" hidden="1" x14ac:dyDescent="0.2">
      <c r="A461" s="351">
        <f>PRESUPUESTO!A459</f>
        <v>0</v>
      </c>
      <c r="B461" s="154"/>
      <c r="C461" s="30" t="s">
        <v>138</v>
      </c>
      <c r="D461" s="201" t="s">
        <v>139</v>
      </c>
      <c r="E461" s="31">
        <v>39</v>
      </c>
      <c r="F461" s="32">
        <v>0</v>
      </c>
    </row>
    <row r="462" spans="1:6" hidden="1" x14ac:dyDescent="0.2">
      <c r="A462" s="351">
        <f>PRESUPUESTO!A460</f>
        <v>0</v>
      </c>
      <c r="B462" s="154"/>
      <c r="C462" s="30" t="s">
        <v>138</v>
      </c>
      <c r="D462" s="201" t="s">
        <v>139</v>
      </c>
      <c r="E462" s="31">
        <v>40</v>
      </c>
      <c r="F462" s="32">
        <v>0</v>
      </c>
    </row>
    <row r="463" spans="1:6" hidden="1" x14ac:dyDescent="0.2">
      <c r="A463" s="351">
        <f>PRESUPUESTO!A461</f>
        <v>0</v>
      </c>
      <c r="B463" s="154"/>
      <c r="C463" s="30" t="s">
        <v>138</v>
      </c>
      <c r="D463" s="201" t="s">
        <v>139</v>
      </c>
      <c r="E463" s="31">
        <v>41</v>
      </c>
      <c r="F463" s="32">
        <v>0</v>
      </c>
    </row>
    <row r="464" spans="1:6" hidden="1" x14ac:dyDescent="0.2">
      <c r="A464" s="351">
        <f>PRESUPUESTO!A462</f>
        <v>0</v>
      </c>
      <c r="B464" s="154"/>
      <c r="C464" s="30" t="s">
        <v>138</v>
      </c>
      <c r="D464" s="201" t="s">
        <v>139</v>
      </c>
      <c r="E464" s="31">
        <v>42</v>
      </c>
      <c r="F464" s="32">
        <v>0</v>
      </c>
    </row>
    <row r="465" spans="1:6" hidden="1" x14ac:dyDescent="0.2">
      <c r="A465" s="351">
        <f>PRESUPUESTO!A463</f>
        <v>0</v>
      </c>
      <c r="B465" s="154"/>
      <c r="C465" s="30" t="s">
        <v>138</v>
      </c>
      <c r="D465" s="201" t="s">
        <v>139</v>
      </c>
      <c r="E465" s="31">
        <v>43</v>
      </c>
      <c r="F465" s="32">
        <v>0</v>
      </c>
    </row>
    <row r="466" spans="1:6" hidden="1" x14ac:dyDescent="0.2">
      <c r="A466" s="351">
        <f>PRESUPUESTO!A464</f>
        <v>0</v>
      </c>
      <c r="B466" s="154"/>
      <c r="C466" s="30" t="s">
        <v>138</v>
      </c>
      <c r="D466" s="201" t="s">
        <v>139</v>
      </c>
      <c r="E466" s="31">
        <v>44</v>
      </c>
      <c r="F466" s="32">
        <v>0</v>
      </c>
    </row>
    <row r="467" spans="1:6" x14ac:dyDescent="0.2">
      <c r="A467" s="351">
        <f>PRESUPUESTO!A465</f>
        <v>0</v>
      </c>
      <c r="B467" s="154"/>
      <c r="C467" s="27" t="s">
        <v>140</v>
      </c>
      <c r="D467" s="196" t="s">
        <v>141</v>
      </c>
      <c r="E467" s="28"/>
      <c r="F467" s="29">
        <f>SUM(F468:F562)</f>
        <v>34050000</v>
      </c>
    </row>
    <row r="468" spans="1:6" ht="20.399999999999999" x14ac:dyDescent="0.2">
      <c r="A468" s="351" t="str">
        <f>PRESUPUESTO!A466</f>
        <v>72122000 95122000 72101507</v>
      </c>
      <c r="B468" s="154"/>
      <c r="C468" s="51" t="s">
        <v>142</v>
      </c>
      <c r="D468" s="197" t="s">
        <v>143</v>
      </c>
      <c r="E468" s="52">
        <v>1</v>
      </c>
      <c r="F468" s="137">
        <f>+PAA!H404</f>
        <v>0</v>
      </c>
    </row>
    <row r="469" spans="1:6" x14ac:dyDescent="0.2">
      <c r="A469" s="351">
        <f>PRESUPUESTO!A467</f>
        <v>0</v>
      </c>
      <c r="B469" s="154"/>
      <c r="C469" s="57" t="s">
        <v>142</v>
      </c>
      <c r="D469" s="198" t="s">
        <v>143</v>
      </c>
      <c r="E469" s="58">
        <v>2</v>
      </c>
      <c r="F469" s="138">
        <f>+PAA!H405</f>
        <v>8250000</v>
      </c>
    </row>
    <row r="470" spans="1:6" x14ac:dyDescent="0.2">
      <c r="A470" s="351">
        <f>PRESUPUESTO!A468</f>
        <v>0</v>
      </c>
      <c r="B470" s="154"/>
      <c r="C470" s="79" t="s">
        <v>142</v>
      </c>
      <c r="D470" s="199" t="s">
        <v>143</v>
      </c>
      <c r="E470" s="80">
        <v>3</v>
      </c>
      <c r="F470" s="139">
        <f>+PAA!H406</f>
        <v>0</v>
      </c>
    </row>
    <row r="471" spans="1:6" x14ac:dyDescent="0.2">
      <c r="A471" s="351">
        <f>PRESUPUESTO!A469</f>
        <v>0</v>
      </c>
      <c r="B471" s="154"/>
      <c r="C471" s="91" t="s">
        <v>142</v>
      </c>
      <c r="D471" s="200" t="s">
        <v>143</v>
      </c>
      <c r="E471" s="92">
        <v>4</v>
      </c>
      <c r="F471" s="140">
        <f>+PAA!H407</f>
        <v>0</v>
      </c>
    </row>
    <row r="472" spans="1:6" hidden="1" x14ac:dyDescent="0.2">
      <c r="A472" s="351">
        <f>PRESUPUESTO!A470</f>
        <v>0</v>
      </c>
      <c r="B472" s="154"/>
      <c r="C472" s="30" t="s">
        <v>142</v>
      </c>
      <c r="D472" s="201" t="s">
        <v>143</v>
      </c>
      <c r="E472" s="31">
        <v>6</v>
      </c>
      <c r="F472" s="32">
        <v>0</v>
      </c>
    </row>
    <row r="473" spans="1:6" hidden="1" x14ac:dyDescent="0.2">
      <c r="A473" s="351">
        <f>PRESUPUESTO!A471</f>
        <v>0</v>
      </c>
      <c r="B473" s="154"/>
      <c r="C473" s="30" t="s">
        <v>142</v>
      </c>
      <c r="D473" s="201" t="s">
        <v>143</v>
      </c>
      <c r="E473" s="31">
        <v>28</v>
      </c>
      <c r="F473" s="32">
        <v>0</v>
      </c>
    </row>
    <row r="474" spans="1:6" hidden="1" x14ac:dyDescent="0.2">
      <c r="A474" s="351">
        <f>PRESUPUESTO!A472</f>
        <v>0</v>
      </c>
      <c r="B474" s="154"/>
      <c r="C474" s="30" t="s">
        <v>142</v>
      </c>
      <c r="D474" s="201" t="s">
        <v>143</v>
      </c>
      <c r="E474" s="31">
        <v>32</v>
      </c>
      <c r="F474" s="32">
        <v>0</v>
      </c>
    </row>
    <row r="475" spans="1:6" hidden="1" x14ac:dyDescent="0.2">
      <c r="A475" s="351">
        <f>PRESUPUESTO!A473</f>
        <v>0</v>
      </c>
      <c r="B475" s="154"/>
      <c r="C475" s="30" t="s">
        <v>142</v>
      </c>
      <c r="D475" s="201" t="s">
        <v>143</v>
      </c>
      <c r="E475" s="31">
        <v>33</v>
      </c>
      <c r="F475" s="32">
        <v>0</v>
      </c>
    </row>
    <row r="476" spans="1:6" hidden="1" x14ac:dyDescent="0.2">
      <c r="A476" s="351">
        <f>PRESUPUESTO!A474</f>
        <v>0</v>
      </c>
      <c r="B476" s="154"/>
      <c r="C476" s="30" t="s">
        <v>142</v>
      </c>
      <c r="D476" s="201" t="s">
        <v>143</v>
      </c>
      <c r="E476" s="31">
        <v>34</v>
      </c>
      <c r="F476" s="32">
        <v>0</v>
      </c>
    </row>
    <row r="477" spans="1:6" hidden="1" x14ac:dyDescent="0.2">
      <c r="A477" s="351">
        <f>PRESUPUESTO!A475</f>
        <v>0</v>
      </c>
      <c r="B477" s="154"/>
      <c r="C477" s="30" t="s">
        <v>142</v>
      </c>
      <c r="D477" s="201" t="s">
        <v>143</v>
      </c>
      <c r="E477" s="31">
        <v>35</v>
      </c>
      <c r="F477" s="32">
        <v>0</v>
      </c>
    </row>
    <row r="478" spans="1:6" hidden="1" x14ac:dyDescent="0.2">
      <c r="A478" s="351">
        <f>PRESUPUESTO!A476</f>
        <v>0</v>
      </c>
      <c r="B478" s="154"/>
      <c r="C478" s="30" t="s">
        <v>142</v>
      </c>
      <c r="D478" s="201" t="s">
        <v>143</v>
      </c>
      <c r="E478" s="31">
        <v>36</v>
      </c>
      <c r="F478" s="32">
        <v>0</v>
      </c>
    </row>
    <row r="479" spans="1:6" hidden="1" x14ac:dyDescent="0.2">
      <c r="A479" s="351">
        <f>PRESUPUESTO!A477</f>
        <v>0</v>
      </c>
      <c r="B479" s="154"/>
      <c r="C479" s="30" t="s">
        <v>142</v>
      </c>
      <c r="D479" s="201" t="s">
        <v>143</v>
      </c>
      <c r="E479" s="31">
        <v>37</v>
      </c>
      <c r="F479" s="32">
        <v>0</v>
      </c>
    </row>
    <row r="480" spans="1:6" hidden="1" x14ac:dyDescent="0.2">
      <c r="A480" s="351">
        <f>PRESUPUESTO!A478</f>
        <v>0</v>
      </c>
      <c r="B480" s="154"/>
      <c r="C480" s="30" t="s">
        <v>142</v>
      </c>
      <c r="D480" s="201" t="s">
        <v>143</v>
      </c>
      <c r="E480" s="31">
        <v>38</v>
      </c>
      <c r="F480" s="32">
        <v>0</v>
      </c>
    </row>
    <row r="481" spans="1:6" hidden="1" x14ac:dyDescent="0.2">
      <c r="A481" s="351">
        <f>PRESUPUESTO!A479</f>
        <v>0</v>
      </c>
      <c r="B481" s="154"/>
      <c r="C481" s="30" t="s">
        <v>142</v>
      </c>
      <c r="D481" s="201" t="s">
        <v>143</v>
      </c>
      <c r="E481" s="31">
        <v>39</v>
      </c>
      <c r="F481" s="32">
        <v>0</v>
      </c>
    </row>
    <row r="482" spans="1:6" hidden="1" x14ac:dyDescent="0.2">
      <c r="A482" s="351">
        <f>PRESUPUESTO!A480</f>
        <v>0</v>
      </c>
      <c r="B482" s="154"/>
      <c r="C482" s="30" t="s">
        <v>142</v>
      </c>
      <c r="D482" s="201" t="s">
        <v>143</v>
      </c>
      <c r="E482" s="31">
        <v>40</v>
      </c>
      <c r="F482" s="32">
        <v>0</v>
      </c>
    </row>
    <row r="483" spans="1:6" hidden="1" x14ac:dyDescent="0.2">
      <c r="A483" s="351">
        <f>PRESUPUESTO!A481</f>
        <v>0</v>
      </c>
      <c r="B483" s="154"/>
      <c r="C483" s="30" t="s">
        <v>142</v>
      </c>
      <c r="D483" s="201" t="s">
        <v>143</v>
      </c>
      <c r="E483" s="31">
        <v>41</v>
      </c>
      <c r="F483" s="32">
        <v>0</v>
      </c>
    </row>
    <row r="484" spans="1:6" hidden="1" x14ac:dyDescent="0.2">
      <c r="A484" s="351">
        <f>PRESUPUESTO!A482</f>
        <v>0</v>
      </c>
      <c r="B484" s="154"/>
      <c r="C484" s="30" t="s">
        <v>142</v>
      </c>
      <c r="D484" s="201" t="s">
        <v>143</v>
      </c>
      <c r="E484" s="31">
        <v>42</v>
      </c>
      <c r="F484" s="32">
        <v>0</v>
      </c>
    </row>
    <row r="485" spans="1:6" hidden="1" x14ac:dyDescent="0.2">
      <c r="A485" s="351">
        <f>PRESUPUESTO!A483</f>
        <v>0</v>
      </c>
      <c r="B485" s="154"/>
      <c r="C485" s="30" t="s">
        <v>142</v>
      </c>
      <c r="D485" s="201" t="s">
        <v>143</v>
      </c>
      <c r="E485" s="31">
        <v>43</v>
      </c>
      <c r="F485" s="32">
        <v>0</v>
      </c>
    </row>
    <row r="486" spans="1:6" hidden="1" x14ac:dyDescent="0.2">
      <c r="A486" s="351">
        <f>PRESUPUESTO!A484</f>
        <v>0</v>
      </c>
      <c r="B486" s="154"/>
      <c r="C486" s="30" t="s">
        <v>142</v>
      </c>
      <c r="D486" s="201" t="s">
        <v>143</v>
      </c>
      <c r="E486" s="31">
        <v>44</v>
      </c>
      <c r="F486" s="32">
        <v>0</v>
      </c>
    </row>
    <row r="487" spans="1:6" x14ac:dyDescent="0.2">
      <c r="A487" s="351">
        <f>PRESUPUESTO!A485</f>
        <v>0</v>
      </c>
      <c r="B487" s="154"/>
      <c r="C487" s="51" t="s">
        <v>144</v>
      </c>
      <c r="D487" s="197" t="s">
        <v>145</v>
      </c>
      <c r="E487" s="52">
        <v>1</v>
      </c>
      <c r="F487" s="137">
        <f>+PAA!H434</f>
        <v>1980000</v>
      </c>
    </row>
    <row r="488" spans="1:6" x14ac:dyDescent="0.2">
      <c r="A488" s="351">
        <f>PRESUPUESTO!A486</f>
        <v>0</v>
      </c>
      <c r="B488" s="154"/>
      <c r="C488" s="57" t="s">
        <v>144</v>
      </c>
      <c r="D488" s="198" t="s">
        <v>145</v>
      </c>
      <c r="E488" s="58">
        <v>2</v>
      </c>
      <c r="F488" s="138">
        <f>+PAA!H435</f>
        <v>0</v>
      </c>
    </row>
    <row r="489" spans="1:6" x14ac:dyDescent="0.2">
      <c r="A489" s="351">
        <f>PRESUPUESTO!A487</f>
        <v>0</v>
      </c>
      <c r="B489" s="154"/>
      <c r="C489" s="79" t="s">
        <v>144</v>
      </c>
      <c r="D489" s="199" t="s">
        <v>145</v>
      </c>
      <c r="E489" s="80">
        <v>3</v>
      </c>
      <c r="F489" s="139">
        <f>+PAA!H436</f>
        <v>0</v>
      </c>
    </row>
    <row r="490" spans="1:6" x14ac:dyDescent="0.2">
      <c r="A490" s="351">
        <f>PRESUPUESTO!A488</f>
        <v>0</v>
      </c>
      <c r="B490" s="154"/>
      <c r="C490" s="91" t="s">
        <v>144</v>
      </c>
      <c r="D490" s="200" t="s">
        <v>145</v>
      </c>
      <c r="E490" s="92">
        <v>4</v>
      </c>
      <c r="F490" s="140">
        <f>+PAA!H437</f>
        <v>0</v>
      </c>
    </row>
    <row r="491" spans="1:6" hidden="1" x14ac:dyDescent="0.2">
      <c r="A491" s="351">
        <f>PRESUPUESTO!A489</f>
        <v>0</v>
      </c>
      <c r="B491" s="154"/>
      <c r="C491" s="30" t="s">
        <v>144</v>
      </c>
      <c r="D491" s="201" t="s">
        <v>145</v>
      </c>
      <c r="E491" s="31">
        <v>6</v>
      </c>
      <c r="F491" s="32">
        <v>0</v>
      </c>
    </row>
    <row r="492" spans="1:6" hidden="1" x14ac:dyDescent="0.2">
      <c r="A492" s="351">
        <f>PRESUPUESTO!A490</f>
        <v>0</v>
      </c>
      <c r="B492" s="154"/>
      <c r="C492" s="30" t="s">
        <v>144</v>
      </c>
      <c r="D492" s="201" t="s">
        <v>145</v>
      </c>
      <c r="E492" s="31">
        <v>28</v>
      </c>
      <c r="F492" s="32">
        <v>0</v>
      </c>
    </row>
    <row r="493" spans="1:6" hidden="1" x14ac:dyDescent="0.2">
      <c r="A493" s="351">
        <f>PRESUPUESTO!A491</f>
        <v>0</v>
      </c>
      <c r="B493" s="154"/>
      <c r="C493" s="30" t="s">
        <v>144</v>
      </c>
      <c r="D493" s="201" t="s">
        <v>145</v>
      </c>
      <c r="E493" s="31">
        <v>32</v>
      </c>
      <c r="F493" s="32">
        <v>0</v>
      </c>
    </row>
    <row r="494" spans="1:6" hidden="1" x14ac:dyDescent="0.2">
      <c r="A494" s="351">
        <f>PRESUPUESTO!A492</f>
        <v>0</v>
      </c>
      <c r="B494" s="154"/>
      <c r="C494" s="30" t="s">
        <v>144</v>
      </c>
      <c r="D494" s="201" t="s">
        <v>145</v>
      </c>
      <c r="E494" s="31">
        <v>33</v>
      </c>
      <c r="F494" s="32">
        <v>0</v>
      </c>
    </row>
    <row r="495" spans="1:6" hidden="1" x14ac:dyDescent="0.2">
      <c r="A495" s="351">
        <f>PRESUPUESTO!A493</f>
        <v>0</v>
      </c>
      <c r="B495" s="154"/>
      <c r="C495" s="30" t="s">
        <v>144</v>
      </c>
      <c r="D495" s="201" t="s">
        <v>145</v>
      </c>
      <c r="E495" s="31">
        <v>34</v>
      </c>
      <c r="F495" s="32">
        <v>0</v>
      </c>
    </row>
    <row r="496" spans="1:6" hidden="1" x14ac:dyDescent="0.2">
      <c r="A496" s="351">
        <f>PRESUPUESTO!A494</f>
        <v>0</v>
      </c>
      <c r="B496" s="154"/>
      <c r="C496" s="30" t="s">
        <v>144</v>
      </c>
      <c r="D496" s="201" t="s">
        <v>145</v>
      </c>
      <c r="E496" s="31">
        <v>35</v>
      </c>
      <c r="F496" s="32">
        <v>0</v>
      </c>
    </row>
    <row r="497" spans="1:6" hidden="1" x14ac:dyDescent="0.2">
      <c r="A497" s="351">
        <f>PRESUPUESTO!A495</f>
        <v>0</v>
      </c>
      <c r="B497" s="154"/>
      <c r="C497" s="30" t="s">
        <v>144</v>
      </c>
      <c r="D497" s="201" t="s">
        <v>145</v>
      </c>
      <c r="E497" s="31">
        <v>36</v>
      </c>
      <c r="F497" s="32">
        <v>0</v>
      </c>
    </row>
    <row r="498" spans="1:6" hidden="1" x14ac:dyDescent="0.2">
      <c r="A498" s="351">
        <f>PRESUPUESTO!A496</f>
        <v>0</v>
      </c>
      <c r="B498" s="154"/>
      <c r="C498" s="30" t="s">
        <v>144</v>
      </c>
      <c r="D498" s="201" t="s">
        <v>145</v>
      </c>
      <c r="E498" s="31">
        <v>37</v>
      </c>
      <c r="F498" s="32">
        <v>0</v>
      </c>
    </row>
    <row r="499" spans="1:6" hidden="1" x14ac:dyDescent="0.2">
      <c r="A499" s="351">
        <f>PRESUPUESTO!A497</f>
        <v>0</v>
      </c>
      <c r="B499" s="154"/>
      <c r="C499" s="30" t="s">
        <v>144</v>
      </c>
      <c r="D499" s="201" t="s">
        <v>145</v>
      </c>
      <c r="E499" s="31">
        <v>38</v>
      </c>
      <c r="F499" s="32">
        <v>0</v>
      </c>
    </row>
    <row r="500" spans="1:6" hidden="1" x14ac:dyDescent="0.2">
      <c r="A500" s="351">
        <f>PRESUPUESTO!A498</f>
        <v>0</v>
      </c>
      <c r="B500" s="154"/>
      <c r="C500" s="30" t="s">
        <v>144</v>
      </c>
      <c r="D500" s="201" t="s">
        <v>145</v>
      </c>
      <c r="E500" s="31">
        <v>39</v>
      </c>
      <c r="F500" s="32">
        <v>0</v>
      </c>
    </row>
    <row r="501" spans="1:6" hidden="1" x14ac:dyDescent="0.2">
      <c r="A501" s="351">
        <f>PRESUPUESTO!A499</f>
        <v>0</v>
      </c>
      <c r="B501" s="154"/>
      <c r="C501" s="30" t="s">
        <v>144</v>
      </c>
      <c r="D501" s="201" t="s">
        <v>145</v>
      </c>
      <c r="E501" s="31">
        <v>40</v>
      </c>
      <c r="F501" s="32">
        <v>0</v>
      </c>
    </row>
    <row r="502" spans="1:6" hidden="1" x14ac:dyDescent="0.2">
      <c r="A502" s="351">
        <f>PRESUPUESTO!A500</f>
        <v>0</v>
      </c>
      <c r="B502" s="154"/>
      <c r="C502" s="30" t="s">
        <v>144</v>
      </c>
      <c r="D502" s="201" t="s">
        <v>145</v>
      </c>
      <c r="E502" s="31">
        <v>41</v>
      </c>
      <c r="F502" s="32">
        <v>0</v>
      </c>
    </row>
    <row r="503" spans="1:6" hidden="1" x14ac:dyDescent="0.2">
      <c r="A503" s="351">
        <f>PRESUPUESTO!A501</f>
        <v>0</v>
      </c>
      <c r="B503" s="154"/>
      <c r="C503" s="30" t="s">
        <v>144</v>
      </c>
      <c r="D503" s="201" t="s">
        <v>145</v>
      </c>
      <c r="E503" s="31">
        <v>42</v>
      </c>
      <c r="F503" s="32">
        <v>0</v>
      </c>
    </row>
    <row r="504" spans="1:6" hidden="1" x14ac:dyDescent="0.2">
      <c r="A504" s="351">
        <f>PRESUPUESTO!A502</f>
        <v>0</v>
      </c>
      <c r="B504" s="154"/>
      <c r="C504" s="30" t="s">
        <v>144</v>
      </c>
      <c r="D504" s="201" t="s">
        <v>145</v>
      </c>
      <c r="E504" s="31">
        <v>43</v>
      </c>
      <c r="F504" s="32">
        <v>0</v>
      </c>
    </row>
    <row r="505" spans="1:6" hidden="1" x14ac:dyDescent="0.2">
      <c r="A505" s="351">
        <f>PRESUPUESTO!A503</f>
        <v>0</v>
      </c>
      <c r="B505" s="154"/>
      <c r="C505" s="30" t="s">
        <v>144</v>
      </c>
      <c r="D505" s="201" t="s">
        <v>145</v>
      </c>
      <c r="E505" s="31">
        <v>44</v>
      </c>
      <c r="F505" s="32">
        <v>0</v>
      </c>
    </row>
    <row r="506" spans="1:6" x14ac:dyDescent="0.2">
      <c r="A506" s="351">
        <f>PRESUPUESTO!A504</f>
        <v>0</v>
      </c>
      <c r="B506" s="154"/>
      <c r="C506" s="51" t="s">
        <v>146</v>
      </c>
      <c r="D506" s="197" t="s">
        <v>147</v>
      </c>
      <c r="E506" s="52">
        <v>1</v>
      </c>
      <c r="F506" s="137">
        <f>+PAA!H465</f>
        <v>20000</v>
      </c>
    </row>
    <row r="507" spans="1:6" x14ac:dyDescent="0.2">
      <c r="A507" s="351">
        <f>PRESUPUESTO!A505</f>
        <v>0</v>
      </c>
      <c r="B507" s="154"/>
      <c r="C507" s="57" t="s">
        <v>146</v>
      </c>
      <c r="D507" s="198" t="s">
        <v>147</v>
      </c>
      <c r="E507" s="58">
        <v>2</v>
      </c>
      <c r="F507" s="138">
        <f>+PAA!H466</f>
        <v>10300000</v>
      </c>
    </row>
    <row r="508" spans="1:6" x14ac:dyDescent="0.2">
      <c r="A508" s="351">
        <f>PRESUPUESTO!A506</f>
        <v>0</v>
      </c>
      <c r="B508" s="154"/>
      <c r="C508" s="79" t="s">
        <v>146</v>
      </c>
      <c r="D508" s="199" t="s">
        <v>147</v>
      </c>
      <c r="E508" s="80">
        <v>3</v>
      </c>
      <c r="F508" s="139">
        <f>+PAA!H467</f>
        <v>0</v>
      </c>
    </row>
    <row r="509" spans="1:6" x14ac:dyDescent="0.2">
      <c r="A509" s="351">
        <f>PRESUPUESTO!A507</f>
        <v>0</v>
      </c>
      <c r="B509" s="154"/>
      <c r="C509" s="91" t="s">
        <v>146</v>
      </c>
      <c r="D509" s="200" t="s">
        <v>147</v>
      </c>
      <c r="E509" s="92">
        <v>4</v>
      </c>
      <c r="F509" s="140">
        <f>+PAA!H468</f>
        <v>0</v>
      </c>
    </row>
    <row r="510" spans="1:6" hidden="1" x14ac:dyDescent="0.2">
      <c r="A510" s="351">
        <f>PRESUPUESTO!A508</f>
        <v>0</v>
      </c>
      <c r="B510" s="154"/>
      <c r="C510" s="30" t="s">
        <v>146</v>
      </c>
      <c r="D510" s="201" t="s">
        <v>147</v>
      </c>
      <c r="E510" s="31">
        <v>6</v>
      </c>
      <c r="F510" s="32">
        <v>0</v>
      </c>
    </row>
    <row r="511" spans="1:6" hidden="1" x14ac:dyDescent="0.2">
      <c r="A511" s="351">
        <f>PRESUPUESTO!A509</f>
        <v>0</v>
      </c>
      <c r="B511" s="154"/>
      <c r="C511" s="30" t="s">
        <v>146</v>
      </c>
      <c r="D511" s="201" t="s">
        <v>147</v>
      </c>
      <c r="E511" s="31">
        <v>28</v>
      </c>
      <c r="F511" s="32">
        <v>0</v>
      </c>
    </row>
    <row r="512" spans="1:6" hidden="1" x14ac:dyDescent="0.2">
      <c r="A512" s="351">
        <f>PRESUPUESTO!A510</f>
        <v>0</v>
      </c>
      <c r="B512" s="154"/>
      <c r="C512" s="30" t="s">
        <v>146</v>
      </c>
      <c r="D512" s="201" t="s">
        <v>147</v>
      </c>
      <c r="E512" s="31">
        <v>32</v>
      </c>
      <c r="F512" s="32">
        <v>0</v>
      </c>
    </row>
    <row r="513" spans="1:6" hidden="1" x14ac:dyDescent="0.2">
      <c r="A513" s="351">
        <f>PRESUPUESTO!A511</f>
        <v>0</v>
      </c>
      <c r="B513" s="154"/>
      <c r="C513" s="30" t="s">
        <v>146</v>
      </c>
      <c r="D513" s="201" t="s">
        <v>147</v>
      </c>
      <c r="E513" s="31">
        <v>33</v>
      </c>
      <c r="F513" s="32">
        <v>0</v>
      </c>
    </row>
    <row r="514" spans="1:6" hidden="1" x14ac:dyDescent="0.2">
      <c r="A514" s="351">
        <f>PRESUPUESTO!A512</f>
        <v>0</v>
      </c>
      <c r="B514" s="154"/>
      <c r="C514" s="30" t="s">
        <v>146</v>
      </c>
      <c r="D514" s="201" t="s">
        <v>147</v>
      </c>
      <c r="E514" s="31">
        <v>34</v>
      </c>
      <c r="F514" s="32">
        <v>0</v>
      </c>
    </row>
    <row r="515" spans="1:6" hidden="1" x14ac:dyDescent="0.2">
      <c r="A515" s="351">
        <f>PRESUPUESTO!A513</f>
        <v>0</v>
      </c>
      <c r="B515" s="154"/>
      <c r="C515" s="30" t="s">
        <v>146</v>
      </c>
      <c r="D515" s="201" t="s">
        <v>147</v>
      </c>
      <c r="E515" s="31">
        <v>35</v>
      </c>
      <c r="F515" s="32">
        <v>0</v>
      </c>
    </row>
    <row r="516" spans="1:6" hidden="1" x14ac:dyDescent="0.2">
      <c r="A516" s="351">
        <f>PRESUPUESTO!A514</f>
        <v>0</v>
      </c>
      <c r="B516" s="154"/>
      <c r="C516" s="30" t="s">
        <v>146</v>
      </c>
      <c r="D516" s="201" t="s">
        <v>147</v>
      </c>
      <c r="E516" s="31">
        <v>36</v>
      </c>
      <c r="F516" s="32">
        <v>0</v>
      </c>
    </row>
    <row r="517" spans="1:6" hidden="1" x14ac:dyDescent="0.2">
      <c r="A517" s="351">
        <f>PRESUPUESTO!A515</f>
        <v>0</v>
      </c>
      <c r="B517" s="154"/>
      <c r="C517" s="30" t="s">
        <v>146</v>
      </c>
      <c r="D517" s="201" t="s">
        <v>147</v>
      </c>
      <c r="E517" s="31">
        <v>37</v>
      </c>
      <c r="F517" s="32">
        <v>0</v>
      </c>
    </row>
    <row r="518" spans="1:6" hidden="1" x14ac:dyDescent="0.2">
      <c r="A518" s="351">
        <f>PRESUPUESTO!A516</f>
        <v>0</v>
      </c>
      <c r="B518" s="154"/>
      <c r="C518" s="30" t="s">
        <v>146</v>
      </c>
      <c r="D518" s="201" t="s">
        <v>147</v>
      </c>
      <c r="E518" s="31">
        <v>38</v>
      </c>
      <c r="F518" s="32">
        <v>0</v>
      </c>
    </row>
    <row r="519" spans="1:6" hidden="1" x14ac:dyDescent="0.2">
      <c r="A519" s="351">
        <f>PRESUPUESTO!A517</f>
        <v>0</v>
      </c>
      <c r="B519" s="154"/>
      <c r="C519" s="30" t="s">
        <v>146</v>
      </c>
      <c r="D519" s="201" t="s">
        <v>147</v>
      </c>
      <c r="E519" s="31">
        <v>39</v>
      </c>
      <c r="F519" s="32">
        <v>0</v>
      </c>
    </row>
    <row r="520" spans="1:6" hidden="1" x14ac:dyDescent="0.2">
      <c r="A520" s="351">
        <f>PRESUPUESTO!A518</f>
        <v>0</v>
      </c>
      <c r="B520" s="154"/>
      <c r="C520" s="30" t="s">
        <v>146</v>
      </c>
      <c r="D520" s="201" t="s">
        <v>147</v>
      </c>
      <c r="E520" s="31">
        <v>40</v>
      </c>
      <c r="F520" s="32">
        <v>0</v>
      </c>
    </row>
    <row r="521" spans="1:6" hidden="1" x14ac:dyDescent="0.2">
      <c r="A521" s="351">
        <f>PRESUPUESTO!A519</f>
        <v>0</v>
      </c>
      <c r="B521" s="154"/>
      <c r="C521" s="30" t="s">
        <v>146</v>
      </c>
      <c r="D521" s="201" t="s">
        <v>147</v>
      </c>
      <c r="E521" s="31">
        <v>41</v>
      </c>
      <c r="F521" s="32">
        <v>0</v>
      </c>
    </row>
    <row r="522" spans="1:6" hidden="1" x14ac:dyDescent="0.2">
      <c r="A522" s="351">
        <f>PRESUPUESTO!A520</f>
        <v>0</v>
      </c>
      <c r="B522" s="154"/>
      <c r="C522" s="30" t="s">
        <v>146</v>
      </c>
      <c r="D522" s="201" t="s">
        <v>147</v>
      </c>
      <c r="E522" s="31">
        <v>42</v>
      </c>
      <c r="F522" s="32">
        <v>0</v>
      </c>
    </row>
    <row r="523" spans="1:6" hidden="1" x14ac:dyDescent="0.2">
      <c r="A523" s="351">
        <f>PRESUPUESTO!A521</f>
        <v>0</v>
      </c>
      <c r="B523" s="154"/>
      <c r="C523" s="30" t="s">
        <v>146</v>
      </c>
      <c r="D523" s="201" t="s">
        <v>147</v>
      </c>
      <c r="E523" s="31">
        <v>43</v>
      </c>
      <c r="F523" s="32">
        <v>0</v>
      </c>
    </row>
    <row r="524" spans="1:6" hidden="1" x14ac:dyDescent="0.2">
      <c r="A524" s="351">
        <f>PRESUPUESTO!A522</f>
        <v>0</v>
      </c>
      <c r="B524" s="154"/>
      <c r="C524" s="30" t="s">
        <v>146</v>
      </c>
      <c r="D524" s="201" t="s">
        <v>147</v>
      </c>
      <c r="E524" s="31">
        <v>44</v>
      </c>
      <c r="F524" s="32">
        <v>0</v>
      </c>
    </row>
    <row r="525" spans="1:6" x14ac:dyDescent="0.2">
      <c r="A525" s="351">
        <f>PRESUPUESTO!A523</f>
        <v>80112000</v>
      </c>
      <c r="B525" s="154"/>
      <c r="C525" s="51" t="s">
        <v>148</v>
      </c>
      <c r="D525" s="197" t="s">
        <v>149</v>
      </c>
      <c r="E525" s="52">
        <v>1</v>
      </c>
      <c r="F525" s="137">
        <f>+PAA!H492</f>
        <v>3000000</v>
      </c>
    </row>
    <row r="526" spans="1:6" x14ac:dyDescent="0.2">
      <c r="A526" s="351">
        <f>PRESUPUESTO!A524</f>
        <v>84111500</v>
      </c>
      <c r="B526" s="154"/>
      <c r="C526" s="57" t="s">
        <v>148</v>
      </c>
      <c r="D526" s="198" t="s">
        <v>149</v>
      </c>
      <c r="E526" s="58">
        <v>2</v>
      </c>
      <c r="F526" s="138">
        <f>+PAA!H493</f>
        <v>10500000</v>
      </c>
    </row>
    <row r="527" spans="1:6" x14ac:dyDescent="0.2">
      <c r="A527" s="351">
        <f>PRESUPUESTO!A525</f>
        <v>81161700</v>
      </c>
      <c r="B527" s="154"/>
      <c r="C527" s="79" t="s">
        <v>148</v>
      </c>
      <c r="D527" s="199" t="s">
        <v>149</v>
      </c>
      <c r="E527" s="80">
        <v>3</v>
      </c>
      <c r="F527" s="139">
        <f>+PAA!H494</f>
        <v>0</v>
      </c>
    </row>
    <row r="528" spans="1:6" ht="20.399999999999999" x14ac:dyDescent="0.2">
      <c r="A528" s="351" t="str">
        <f>PRESUPUESTO!A526</f>
        <v>81112200 81112300 72101511</v>
      </c>
      <c r="B528" s="154"/>
      <c r="C528" s="91" t="s">
        <v>148</v>
      </c>
      <c r="D528" s="200" t="s">
        <v>149</v>
      </c>
      <c r="E528" s="92">
        <v>4</v>
      </c>
      <c r="F528" s="140">
        <f>+PAA!H495</f>
        <v>0</v>
      </c>
    </row>
    <row r="529" spans="1:6" hidden="1" x14ac:dyDescent="0.2">
      <c r="A529" s="351">
        <f>PRESUPUESTO!A527</f>
        <v>0</v>
      </c>
      <c r="B529" s="154"/>
      <c r="C529" s="30" t="s">
        <v>148</v>
      </c>
      <c r="D529" s="201" t="s">
        <v>149</v>
      </c>
      <c r="E529" s="31">
        <v>6</v>
      </c>
      <c r="F529" s="32">
        <v>0</v>
      </c>
    </row>
    <row r="530" spans="1:6" hidden="1" x14ac:dyDescent="0.2">
      <c r="A530" s="351">
        <f>PRESUPUESTO!A528</f>
        <v>0</v>
      </c>
      <c r="B530" s="154"/>
      <c r="C530" s="30" t="s">
        <v>148</v>
      </c>
      <c r="D530" s="201" t="s">
        <v>149</v>
      </c>
      <c r="E530" s="31">
        <v>28</v>
      </c>
      <c r="F530" s="32">
        <v>0</v>
      </c>
    </row>
    <row r="531" spans="1:6" hidden="1" x14ac:dyDescent="0.2">
      <c r="A531" s="351">
        <f>PRESUPUESTO!A529</f>
        <v>0</v>
      </c>
      <c r="B531" s="154"/>
      <c r="C531" s="30" t="s">
        <v>148</v>
      </c>
      <c r="D531" s="201" t="s">
        <v>149</v>
      </c>
      <c r="E531" s="31">
        <v>32</v>
      </c>
      <c r="F531" s="32">
        <v>0</v>
      </c>
    </row>
    <row r="532" spans="1:6" hidden="1" x14ac:dyDescent="0.2">
      <c r="A532" s="351">
        <f>PRESUPUESTO!A530</f>
        <v>0</v>
      </c>
      <c r="B532" s="154"/>
      <c r="C532" s="30" t="s">
        <v>148</v>
      </c>
      <c r="D532" s="201" t="s">
        <v>149</v>
      </c>
      <c r="E532" s="31">
        <v>33</v>
      </c>
      <c r="F532" s="32">
        <v>0</v>
      </c>
    </row>
    <row r="533" spans="1:6" hidden="1" x14ac:dyDescent="0.2">
      <c r="A533" s="351">
        <f>PRESUPUESTO!A531</f>
        <v>0</v>
      </c>
      <c r="B533" s="154"/>
      <c r="C533" s="30" t="s">
        <v>148</v>
      </c>
      <c r="D533" s="201" t="s">
        <v>149</v>
      </c>
      <c r="E533" s="31">
        <v>34</v>
      </c>
      <c r="F533" s="32">
        <v>0</v>
      </c>
    </row>
    <row r="534" spans="1:6" hidden="1" x14ac:dyDescent="0.2">
      <c r="A534" s="351">
        <f>PRESUPUESTO!A532</f>
        <v>0</v>
      </c>
      <c r="B534" s="154"/>
      <c r="C534" s="30" t="s">
        <v>148</v>
      </c>
      <c r="D534" s="201" t="s">
        <v>149</v>
      </c>
      <c r="E534" s="31">
        <v>35</v>
      </c>
      <c r="F534" s="32">
        <v>0</v>
      </c>
    </row>
    <row r="535" spans="1:6" hidden="1" x14ac:dyDescent="0.2">
      <c r="A535" s="351">
        <f>PRESUPUESTO!A533</f>
        <v>0</v>
      </c>
      <c r="B535" s="154"/>
      <c r="C535" s="30" t="s">
        <v>148</v>
      </c>
      <c r="D535" s="201" t="s">
        <v>149</v>
      </c>
      <c r="E535" s="31">
        <v>36</v>
      </c>
      <c r="F535" s="32">
        <v>0</v>
      </c>
    </row>
    <row r="536" spans="1:6" hidden="1" x14ac:dyDescent="0.2">
      <c r="A536" s="351">
        <f>PRESUPUESTO!A534</f>
        <v>0</v>
      </c>
      <c r="B536" s="154"/>
      <c r="C536" s="30" t="s">
        <v>148</v>
      </c>
      <c r="D536" s="201" t="s">
        <v>149</v>
      </c>
      <c r="E536" s="31">
        <v>37</v>
      </c>
      <c r="F536" s="32">
        <v>0</v>
      </c>
    </row>
    <row r="537" spans="1:6" hidden="1" x14ac:dyDescent="0.2">
      <c r="A537" s="351">
        <f>PRESUPUESTO!A535</f>
        <v>0</v>
      </c>
      <c r="B537" s="154"/>
      <c r="C537" s="30" t="s">
        <v>148</v>
      </c>
      <c r="D537" s="201" t="s">
        <v>149</v>
      </c>
      <c r="E537" s="31">
        <v>38</v>
      </c>
      <c r="F537" s="32">
        <v>0</v>
      </c>
    </row>
    <row r="538" spans="1:6" hidden="1" x14ac:dyDescent="0.2">
      <c r="A538" s="351">
        <f>PRESUPUESTO!A536</f>
        <v>0</v>
      </c>
      <c r="B538" s="154"/>
      <c r="C538" s="30" t="s">
        <v>148</v>
      </c>
      <c r="D538" s="201" t="s">
        <v>149</v>
      </c>
      <c r="E538" s="31">
        <v>39</v>
      </c>
      <c r="F538" s="32">
        <v>0</v>
      </c>
    </row>
    <row r="539" spans="1:6" hidden="1" x14ac:dyDescent="0.2">
      <c r="A539" s="351">
        <f>PRESUPUESTO!A537</f>
        <v>0</v>
      </c>
      <c r="B539" s="154"/>
      <c r="C539" s="30" t="s">
        <v>148</v>
      </c>
      <c r="D539" s="201" t="s">
        <v>149</v>
      </c>
      <c r="E539" s="31">
        <v>40</v>
      </c>
      <c r="F539" s="32">
        <v>0</v>
      </c>
    </row>
    <row r="540" spans="1:6" hidden="1" x14ac:dyDescent="0.2">
      <c r="A540" s="351">
        <f>PRESUPUESTO!A538</f>
        <v>0</v>
      </c>
      <c r="B540" s="154"/>
      <c r="C540" s="30" t="s">
        <v>148</v>
      </c>
      <c r="D540" s="201" t="s">
        <v>149</v>
      </c>
      <c r="E540" s="31">
        <v>41</v>
      </c>
      <c r="F540" s="32">
        <v>0</v>
      </c>
    </row>
    <row r="541" spans="1:6" hidden="1" x14ac:dyDescent="0.2">
      <c r="A541" s="351">
        <f>PRESUPUESTO!A539</f>
        <v>0</v>
      </c>
      <c r="B541" s="154"/>
      <c r="C541" s="30" t="s">
        <v>148</v>
      </c>
      <c r="D541" s="201" t="s">
        <v>149</v>
      </c>
      <c r="E541" s="31">
        <v>42</v>
      </c>
      <c r="F541" s="32">
        <v>0</v>
      </c>
    </row>
    <row r="542" spans="1:6" hidden="1" x14ac:dyDescent="0.2">
      <c r="A542" s="351">
        <f>PRESUPUESTO!A540</f>
        <v>0</v>
      </c>
      <c r="B542" s="154"/>
      <c r="C542" s="30" t="s">
        <v>148</v>
      </c>
      <c r="D542" s="201" t="s">
        <v>149</v>
      </c>
      <c r="E542" s="31">
        <v>43</v>
      </c>
      <c r="F542" s="32">
        <v>0</v>
      </c>
    </row>
    <row r="543" spans="1:6" hidden="1" x14ac:dyDescent="0.2">
      <c r="A543" s="351">
        <f>PRESUPUESTO!A541</f>
        <v>0</v>
      </c>
      <c r="B543" s="154"/>
      <c r="C543" s="30" t="s">
        <v>148</v>
      </c>
      <c r="D543" s="201" t="s">
        <v>149</v>
      </c>
      <c r="E543" s="31">
        <v>44</v>
      </c>
      <c r="F543" s="32">
        <v>0</v>
      </c>
    </row>
    <row r="544" spans="1:6" x14ac:dyDescent="0.2">
      <c r="A544" s="351">
        <f>PRESUPUESTO!A542</f>
        <v>0</v>
      </c>
      <c r="B544" s="154"/>
      <c r="C544" s="51" t="s">
        <v>150</v>
      </c>
      <c r="D544" s="197" t="s">
        <v>16</v>
      </c>
      <c r="E544" s="52">
        <v>1</v>
      </c>
      <c r="F544" s="137">
        <f>+PAA!H532</f>
        <v>0</v>
      </c>
    </row>
    <row r="545" spans="1:6" x14ac:dyDescent="0.2">
      <c r="A545" s="351">
        <f>PRESUPUESTO!A543</f>
        <v>93141701</v>
      </c>
      <c r="B545" s="154"/>
      <c r="C545" s="57" t="s">
        <v>150</v>
      </c>
      <c r="D545" s="198" t="s">
        <v>16</v>
      </c>
      <c r="E545" s="58">
        <v>2</v>
      </c>
      <c r="F545" s="138">
        <f>+PAA!H533</f>
        <v>0</v>
      </c>
    </row>
    <row r="546" spans="1:6" x14ac:dyDescent="0.2">
      <c r="A546" s="351">
        <f>PRESUPUESTO!A544</f>
        <v>0</v>
      </c>
      <c r="B546" s="154"/>
      <c r="C546" s="79" t="s">
        <v>150</v>
      </c>
      <c r="D546" s="199" t="s">
        <v>16</v>
      </c>
      <c r="E546" s="80">
        <v>3</v>
      </c>
      <c r="F546" s="139">
        <f>+PAA!H534</f>
        <v>0</v>
      </c>
    </row>
    <row r="547" spans="1:6" x14ac:dyDescent="0.2">
      <c r="A547" s="351">
        <f>PRESUPUESTO!A545</f>
        <v>0</v>
      </c>
      <c r="B547" s="154"/>
      <c r="C547" s="91" t="s">
        <v>150</v>
      </c>
      <c r="D547" s="200" t="s">
        <v>16</v>
      </c>
      <c r="E547" s="92">
        <v>4</v>
      </c>
      <c r="F547" s="140">
        <f>+PAA!H535</f>
        <v>0</v>
      </c>
    </row>
    <row r="548" spans="1:6" hidden="1" x14ac:dyDescent="0.2">
      <c r="B548" s="154"/>
      <c r="C548" s="30" t="s">
        <v>150</v>
      </c>
      <c r="D548" s="201" t="s">
        <v>16</v>
      </c>
      <c r="E548" s="31">
        <v>6</v>
      </c>
      <c r="F548" s="32">
        <v>0</v>
      </c>
    </row>
    <row r="549" spans="1:6" hidden="1" x14ac:dyDescent="0.2">
      <c r="B549" s="154"/>
      <c r="C549" s="30" t="s">
        <v>150</v>
      </c>
      <c r="D549" s="201" t="s">
        <v>16</v>
      </c>
      <c r="E549" s="31">
        <v>28</v>
      </c>
      <c r="F549" s="32">
        <v>0</v>
      </c>
    </row>
    <row r="550" spans="1:6" hidden="1" x14ac:dyDescent="0.2">
      <c r="B550" s="154"/>
      <c r="C550" s="30" t="s">
        <v>150</v>
      </c>
      <c r="D550" s="201" t="s">
        <v>16</v>
      </c>
      <c r="E550" s="31">
        <v>32</v>
      </c>
      <c r="F550" s="32">
        <v>0</v>
      </c>
    </row>
    <row r="551" spans="1:6" hidden="1" x14ac:dyDescent="0.2">
      <c r="B551" s="154"/>
      <c r="C551" s="30" t="s">
        <v>150</v>
      </c>
      <c r="D551" s="201" t="s">
        <v>16</v>
      </c>
      <c r="E551" s="31">
        <v>33</v>
      </c>
      <c r="F551" s="32">
        <v>0</v>
      </c>
    </row>
    <row r="552" spans="1:6" hidden="1" x14ac:dyDescent="0.2">
      <c r="B552" s="154"/>
      <c r="C552" s="30" t="s">
        <v>150</v>
      </c>
      <c r="D552" s="201" t="s">
        <v>16</v>
      </c>
      <c r="E552" s="31">
        <v>34</v>
      </c>
      <c r="F552" s="32">
        <v>0</v>
      </c>
    </row>
    <row r="553" spans="1:6" hidden="1" x14ac:dyDescent="0.2">
      <c r="B553" s="154"/>
      <c r="C553" s="30" t="s">
        <v>150</v>
      </c>
      <c r="D553" s="201" t="s">
        <v>16</v>
      </c>
      <c r="E553" s="31">
        <v>35</v>
      </c>
      <c r="F553" s="32">
        <v>0</v>
      </c>
    </row>
    <row r="554" spans="1:6" hidden="1" x14ac:dyDescent="0.2">
      <c r="B554" s="154"/>
      <c r="C554" s="30" t="s">
        <v>150</v>
      </c>
      <c r="D554" s="201" t="s">
        <v>16</v>
      </c>
      <c r="E554" s="31">
        <v>36</v>
      </c>
      <c r="F554" s="32">
        <v>0</v>
      </c>
    </row>
    <row r="555" spans="1:6" hidden="1" x14ac:dyDescent="0.2">
      <c r="B555" s="154"/>
      <c r="C555" s="30" t="s">
        <v>150</v>
      </c>
      <c r="D555" s="201" t="s">
        <v>16</v>
      </c>
      <c r="E555" s="31">
        <v>37</v>
      </c>
      <c r="F555" s="32">
        <v>0</v>
      </c>
    </row>
    <row r="556" spans="1:6" hidden="1" x14ac:dyDescent="0.2">
      <c r="B556" s="154"/>
      <c r="C556" s="30" t="s">
        <v>150</v>
      </c>
      <c r="D556" s="201" t="s">
        <v>16</v>
      </c>
      <c r="E556" s="31">
        <v>38</v>
      </c>
      <c r="F556" s="32">
        <v>0</v>
      </c>
    </row>
    <row r="557" spans="1:6" hidden="1" x14ac:dyDescent="0.2">
      <c r="B557" s="154"/>
      <c r="C557" s="30" t="s">
        <v>150</v>
      </c>
      <c r="D557" s="201" t="s">
        <v>16</v>
      </c>
      <c r="E557" s="31">
        <v>39</v>
      </c>
      <c r="F557" s="32">
        <v>0</v>
      </c>
    </row>
    <row r="558" spans="1:6" hidden="1" x14ac:dyDescent="0.2">
      <c r="B558" s="154"/>
      <c r="C558" s="30" t="s">
        <v>150</v>
      </c>
      <c r="D558" s="201" t="s">
        <v>16</v>
      </c>
      <c r="E558" s="31">
        <v>40</v>
      </c>
      <c r="F558" s="32">
        <v>0</v>
      </c>
    </row>
    <row r="559" spans="1:6" hidden="1" x14ac:dyDescent="0.2">
      <c r="B559" s="154"/>
      <c r="C559" s="30" t="s">
        <v>150</v>
      </c>
      <c r="D559" s="201" t="s">
        <v>16</v>
      </c>
      <c r="E559" s="31">
        <v>41</v>
      </c>
      <c r="F559" s="32">
        <v>0</v>
      </c>
    </row>
    <row r="560" spans="1:6" hidden="1" x14ac:dyDescent="0.2">
      <c r="B560" s="154"/>
      <c r="C560" s="30" t="s">
        <v>150</v>
      </c>
      <c r="D560" s="201" t="s">
        <v>16</v>
      </c>
      <c r="E560" s="31">
        <v>42</v>
      </c>
      <c r="F560" s="32">
        <v>0</v>
      </c>
    </row>
    <row r="561" spans="2:6" hidden="1" x14ac:dyDescent="0.2">
      <c r="B561" s="154"/>
      <c r="C561" s="30" t="s">
        <v>150</v>
      </c>
      <c r="D561" s="201" t="s">
        <v>16</v>
      </c>
      <c r="E561" s="31">
        <v>43</v>
      </c>
      <c r="F561" s="32">
        <v>0</v>
      </c>
    </row>
    <row r="562" spans="2:6" hidden="1" x14ac:dyDescent="0.2">
      <c r="B562" s="154"/>
      <c r="C562" s="30" t="s">
        <v>150</v>
      </c>
      <c r="D562" s="201" t="s">
        <v>16</v>
      </c>
      <c r="E562" s="31">
        <v>44</v>
      </c>
      <c r="F562" s="32">
        <v>0</v>
      </c>
    </row>
    <row r="563" spans="2:6" x14ac:dyDescent="0.2">
      <c r="C563" s="63"/>
      <c r="D563" s="63"/>
      <c r="E563" s="70">
        <v>0</v>
      </c>
      <c r="F563" s="71" t="s">
        <v>154</v>
      </c>
    </row>
    <row r="564" spans="2:6" ht="29.4" customHeight="1" x14ac:dyDescent="0.2">
      <c r="C564" s="414" t="s">
        <v>227</v>
      </c>
      <c r="D564" s="415"/>
      <c r="E564" s="415"/>
      <c r="F564" s="415"/>
    </row>
    <row r="565" spans="2:6" x14ac:dyDescent="0.2">
      <c r="C565" s="63"/>
      <c r="D565" s="63"/>
      <c r="E565" s="63"/>
      <c r="F565" s="63"/>
    </row>
    <row r="566" spans="2:6" ht="46.95" customHeight="1" x14ac:dyDescent="0.2">
      <c r="C566" s="414" t="s">
        <v>723</v>
      </c>
      <c r="D566" s="415"/>
      <c r="E566" s="415"/>
      <c r="F566" s="415"/>
    </row>
    <row r="567" spans="2:6" x14ac:dyDescent="0.2">
      <c r="C567" s="63"/>
      <c r="D567" s="63"/>
      <c r="E567" s="63"/>
      <c r="F567" s="63"/>
    </row>
    <row r="568" spans="2:6" ht="14.4" customHeight="1" x14ac:dyDescent="0.2">
      <c r="C568" s="416" t="s">
        <v>151</v>
      </c>
      <c r="D568" s="415"/>
      <c r="E568" s="415"/>
      <c r="F568" s="415"/>
    </row>
    <row r="569" spans="2:6" x14ac:dyDescent="0.2">
      <c r="C569" s="63"/>
      <c r="D569" s="63"/>
      <c r="E569" s="63"/>
      <c r="F569" s="63"/>
    </row>
    <row r="570" spans="2:6" ht="28.2" customHeight="1" x14ac:dyDescent="0.2">
      <c r="C570" s="414" t="s">
        <v>228</v>
      </c>
      <c r="D570" s="415"/>
      <c r="E570" s="415"/>
      <c r="F570" s="415"/>
    </row>
    <row r="571" spans="2:6" x14ac:dyDescent="0.2">
      <c r="C571" s="202"/>
      <c r="D571" s="206"/>
      <c r="E571" s="202"/>
      <c r="F571" s="202"/>
    </row>
    <row r="572" spans="2:6" ht="34.950000000000003" customHeight="1" x14ac:dyDescent="0.2">
      <c r="C572" s="414" t="s">
        <v>152</v>
      </c>
      <c r="D572" s="415"/>
      <c r="E572" s="415"/>
      <c r="F572" s="415"/>
    </row>
    <row r="573" spans="2:6" x14ac:dyDescent="0.2">
      <c r="C573" s="63"/>
      <c r="D573" s="63"/>
      <c r="E573" s="63"/>
      <c r="F573" s="63"/>
    </row>
    <row r="574" spans="2:6" ht="27.6" customHeight="1" x14ac:dyDescent="0.2">
      <c r="C574" s="414" t="s">
        <v>229</v>
      </c>
      <c r="D574" s="415"/>
      <c r="E574" s="415"/>
      <c r="F574" s="415"/>
    </row>
    <row r="575" spans="2:6" x14ac:dyDescent="0.2">
      <c r="C575" s="206"/>
      <c r="D575" s="63"/>
      <c r="E575" s="63"/>
      <c r="F575" s="63"/>
    </row>
    <row r="576" spans="2:6" ht="29.4" customHeight="1" x14ac:dyDescent="0.2">
      <c r="C576" s="414" t="s">
        <v>230</v>
      </c>
      <c r="D576" s="415"/>
      <c r="E576" s="415"/>
      <c r="F576" s="415"/>
    </row>
    <row r="577" spans="3:6" x14ac:dyDescent="0.2">
      <c r="C577" s="206"/>
      <c r="D577" s="63"/>
      <c r="E577" s="63"/>
      <c r="F577" s="63"/>
    </row>
    <row r="578" spans="3:6" x14ac:dyDescent="0.2">
      <c r="C578" s="414" t="s">
        <v>664</v>
      </c>
      <c r="D578" s="415"/>
      <c r="E578" s="415"/>
      <c r="F578" s="415"/>
    </row>
    <row r="579" spans="3:6" x14ac:dyDescent="0.2">
      <c r="C579" s="206"/>
      <c r="D579" s="63"/>
      <c r="E579" s="63"/>
      <c r="F579" s="63"/>
    </row>
    <row r="580" spans="3:6" x14ac:dyDescent="0.2">
      <c r="C580" s="416" t="s">
        <v>153</v>
      </c>
      <c r="D580" s="415"/>
      <c r="E580" s="415"/>
      <c r="F580" s="415"/>
    </row>
    <row r="581" spans="3:6" x14ac:dyDescent="0.2">
      <c r="C581" s="205"/>
      <c r="D581" s="63"/>
      <c r="E581" s="63"/>
      <c r="F581" s="63"/>
    </row>
    <row r="582" spans="3:6" x14ac:dyDescent="0.2">
      <c r="C582" s="63"/>
      <c r="D582" s="63"/>
      <c r="E582" s="63"/>
      <c r="F582" s="63"/>
    </row>
    <row r="583" spans="3:6" x14ac:dyDescent="0.2">
      <c r="C583" s="63"/>
      <c r="D583" s="63"/>
      <c r="E583" s="63"/>
      <c r="F583" s="63"/>
    </row>
    <row r="584" spans="3:6" x14ac:dyDescent="0.2">
      <c r="C584" s="63"/>
      <c r="D584" s="63"/>
      <c r="E584" s="63"/>
      <c r="F584" s="63"/>
    </row>
    <row r="585" spans="3:6" x14ac:dyDescent="0.2">
      <c r="C585" s="63"/>
      <c r="D585" s="63"/>
      <c r="E585" s="63"/>
      <c r="F585" s="63"/>
    </row>
    <row r="586" spans="3:6" x14ac:dyDescent="0.2">
      <c r="C586" s="63"/>
      <c r="D586" s="63"/>
      <c r="E586" s="63"/>
      <c r="F586" s="63"/>
    </row>
    <row r="587" spans="3:6" x14ac:dyDescent="0.2">
      <c r="C587" s="419" t="str">
        <f>+'DATOS COLEGIO'!C25</f>
        <v>JAIME IVÁN OSORIO PEREIRA</v>
      </c>
      <c r="D587" s="419"/>
      <c r="E587" s="416"/>
      <c r="F587" s="416"/>
    </row>
    <row r="588" spans="3:6" x14ac:dyDescent="0.2">
      <c r="C588" s="420" t="s">
        <v>155</v>
      </c>
      <c r="D588" s="420"/>
      <c r="E588" s="206"/>
      <c r="F588" s="63"/>
    </row>
    <row r="589" spans="3:6" x14ac:dyDescent="0.2">
      <c r="C589" s="63"/>
      <c r="D589" s="63"/>
      <c r="E589" s="63"/>
      <c r="F589" s="63"/>
    </row>
    <row r="590" spans="3:6" x14ac:dyDescent="0.2">
      <c r="C590" s="63"/>
      <c r="D590" s="63"/>
      <c r="E590" s="63"/>
      <c r="F590" s="63"/>
    </row>
    <row r="591" spans="3:6" x14ac:dyDescent="0.2">
      <c r="C591" s="63"/>
      <c r="D591" s="63"/>
      <c r="E591" s="63"/>
      <c r="F591" s="63"/>
    </row>
    <row r="592" spans="3:6" x14ac:dyDescent="0.2">
      <c r="C592" s="63"/>
      <c r="D592" s="63"/>
      <c r="E592" s="63"/>
      <c r="F592" s="63"/>
    </row>
    <row r="593" spans="3:6" x14ac:dyDescent="0.2">
      <c r="C593" s="63"/>
      <c r="D593" s="63"/>
      <c r="E593" s="63"/>
      <c r="F593" s="63"/>
    </row>
    <row r="594" spans="3:6" x14ac:dyDescent="0.2">
      <c r="C594" s="63"/>
      <c r="D594" s="63"/>
      <c r="E594" s="63"/>
      <c r="F594" s="63"/>
    </row>
    <row r="595" spans="3:6" x14ac:dyDescent="0.2">
      <c r="C595" s="419"/>
      <c r="D595" s="419"/>
      <c r="E595" s="416"/>
      <c r="F595" s="416"/>
    </row>
  </sheetData>
  <mergeCells count="32">
    <mergeCell ref="C576:F576"/>
    <mergeCell ref="C26:F26"/>
    <mergeCell ref="C28:F28"/>
    <mergeCell ref="C566:F566"/>
    <mergeCell ref="C568:F568"/>
    <mergeCell ref="C570:F570"/>
    <mergeCell ref="C572:F572"/>
    <mergeCell ref="C574:F574"/>
    <mergeCell ref="C30:F30"/>
    <mergeCell ref="C78:F78"/>
    <mergeCell ref="C80:F80"/>
    <mergeCell ref="C564:F564"/>
    <mergeCell ref="C595:D595"/>
    <mergeCell ref="E595:F595"/>
    <mergeCell ref="C578:F578"/>
    <mergeCell ref="C580:F580"/>
    <mergeCell ref="C587:D587"/>
    <mergeCell ref="E587:F587"/>
    <mergeCell ref="C588:D588"/>
    <mergeCell ref="C22:F22"/>
    <mergeCell ref="C24:F24"/>
    <mergeCell ref="C10:F10"/>
    <mergeCell ref="C1:F1"/>
    <mergeCell ref="C2:F2"/>
    <mergeCell ref="C4:F4"/>
    <mergeCell ref="C5:F5"/>
    <mergeCell ref="C7:F7"/>
    <mergeCell ref="C12:F12"/>
    <mergeCell ref="C14:F14"/>
    <mergeCell ref="C16:F16"/>
    <mergeCell ref="C18:F18"/>
    <mergeCell ref="C20:F20"/>
  </mergeCells>
  <pageMargins left="0.7" right="0.67" top="0.75" bottom="0.93" header="0.3" footer="0.3"/>
  <pageSetup paperSize="5"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20"/>
  <sheetViews>
    <sheetView showGridLines="0" workbookViewId="0">
      <selection activeCell="A2" sqref="A2:B5"/>
    </sheetView>
  </sheetViews>
  <sheetFormatPr baseColWidth="10" defaultRowHeight="13.2" x14ac:dyDescent="0.25"/>
  <cols>
    <col min="1" max="1" width="11.5546875" style="35"/>
    <col min="2" max="2" width="53.5546875" bestFit="1" customWidth="1"/>
    <col min="3" max="3" width="43.33203125" customWidth="1"/>
  </cols>
  <sheetData>
    <row r="1" spans="1:3" ht="23.4" customHeight="1" x14ac:dyDescent="0.25">
      <c r="A1" s="36" t="s">
        <v>197</v>
      </c>
      <c r="B1" s="36" t="s">
        <v>182</v>
      </c>
    </row>
    <row r="2" spans="1:3" x14ac:dyDescent="0.25">
      <c r="A2" s="45">
        <v>1</v>
      </c>
      <c r="B2" s="46" t="s">
        <v>204</v>
      </c>
      <c r="C2" s="443" t="s">
        <v>216</v>
      </c>
    </row>
    <row r="3" spans="1:3" x14ac:dyDescent="0.25">
      <c r="A3" s="45">
        <v>2</v>
      </c>
      <c r="B3" s="46" t="s">
        <v>205</v>
      </c>
      <c r="C3" s="443"/>
    </row>
    <row r="4" spans="1:3" x14ac:dyDescent="0.25">
      <c r="A4" s="45">
        <v>3</v>
      </c>
      <c r="B4" s="46" t="s">
        <v>212</v>
      </c>
      <c r="C4" s="443"/>
    </row>
    <row r="5" spans="1:3" x14ac:dyDescent="0.25">
      <c r="A5" s="45">
        <v>4</v>
      </c>
      <c r="B5" s="46" t="s">
        <v>206</v>
      </c>
      <c r="C5" s="443"/>
    </row>
    <row r="6" spans="1:3" x14ac:dyDescent="0.25">
      <c r="A6" s="41">
        <v>6</v>
      </c>
      <c r="B6" s="42" t="s">
        <v>207</v>
      </c>
      <c r="C6" s="445" t="s">
        <v>218</v>
      </c>
    </row>
    <row r="7" spans="1:3" x14ac:dyDescent="0.25">
      <c r="A7" s="43">
        <v>28</v>
      </c>
      <c r="B7" s="44" t="s">
        <v>196</v>
      </c>
      <c r="C7" s="445"/>
    </row>
    <row r="8" spans="1:3" x14ac:dyDescent="0.25">
      <c r="A8" s="47">
        <v>32</v>
      </c>
      <c r="B8" s="48" t="s">
        <v>198</v>
      </c>
      <c r="C8" s="444" t="s">
        <v>217</v>
      </c>
    </row>
    <row r="9" spans="1:3" x14ac:dyDescent="0.25">
      <c r="A9" s="47">
        <v>33</v>
      </c>
      <c r="B9" s="48" t="s">
        <v>199</v>
      </c>
      <c r="C9" s="444"/>
    </row>
    <row r="10" spans="1:3" x14ac:dyDescent="0.25">
      <c r="A10" s="47">
        <v>34</v>
      </c>
      <c r="B10" s="48" t="s">
        <v>200</v>
      </c>
      <c r="C10" s="444"/>
    </row>
    <row r="11" spans="1:3" x14ac:dyDescent="0.25">
      <c r="A11" s="47">
        <v>35</v>
      </c>
      <c r="B11" s="48" t="s">
        <v>208</v>
      </c>
      <c r="C11" s="444"/>
    </row>
    <row r="12" spans="1:3" x14ac:dyDescent="0.25">
      <c r="A12" s="47">
        <v>36</v>
      </c>
      <c r="B12" s="48" t="s">
        <v>210</v>
      </c>
      <c r="C12" s="444"/>
    </row>
    <row r="13" spans="1:3" x14ac:dyDescent="0.25">
      <c r="A13" s="47">
        <v>37</v>
      </c>
      <c r="B13" s="48" t="s">
        <v>209</v>
      </c>
      <c r="C13" s="444"/>
    </row>
    <row r="14" spans="1:3" x14ac:dyDescent="0.25">
      <c r="A14" s="47">
        <v>38</v>
      </c>
      <c r="B14" s="48" t="s">
        <v>201</v>
      </c>
      <c r="C14" s="444"/>
    </row>
    <row r="15" spans="1:3" x14ac:dyDescent="0.25">
      <c r="A15" s="47">
        <v>39</v>
      </c>
      <c r="B15" s="48" t="s">
        <v>211</v>
      </c>
      <c r="C15" s="444"/>
    </row>
    <row r="16" spans="1:3" x14ac:dyDescent="0.25">
      <c r="A16" s="47">
        <v>40</v>
      </c>
      <c r="B16" s="48" t="s">
        <v>202</v>
      </c>
      <c r="C16" s="444"/>
    </row>
    <row r="17" spans="1:3" x14ac:dyDescent="0.25">
      <c r="A17" s="47">
        <v>41</v>
      </c>
      <c r="B17" s="48" t="s">
        <v>203</v>
      </c>
      <c r="C17" s="444"/>
    </row>
    <row r="18" spans="1:3" x14ac:dyDescent="0.25">
      <c r="A18" s="47">
        <v>42</v>
      </c>
      <c r="B18" s="48" t="s">
        <v>213</v>
      </c>
      <c r="C18" s="444"/>
    </row>
    <row r="19" spans="1:3" x14ac:dyDescent="0.25">
      <c r="A19" s="47">
        <v>43</v>
      </c>
      <c r="B19" s="48" t="s">
        <v>214</v>
      </c>
      <c r="C19" s="444"/>
    </row>
    <row r="20" spans="1:3" x14ac:dyDescent="0.25">
      <c r="A20" s="47">
        <v>44</v>
      </c>
      <c r="B20" s="48" t="s">
        <v>215</v>
      </c>
      <c r="C20" s="444"/>
    </row>
  </sheetData>
  <mergeCells count="3">
    <mergeCell ref="C2:C5"/>
    <mergeCell ref="C8:C20"/>
    <mergeCell ref="C6: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DATOS COLEGIO</vt:lpstr>
      <vt:lpstr>PAA</vt:lpstr>
      <vt:lpstr>PRESUPUESTO</vt:lpstr>
      <vt:lpstr>FLUJO DE CAJA</vt:lpstr>
      <vt:lpstr>LIQUIDACION</vt:lpstr>
      <vt:lpstr>FUENTES DE FINANCIACION</vt:lpstr>
      <vt:lpstr>'FLUJO DE CAJA'!Área_de_impresión</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ADMIN</cp:lastModifiedBy>
  <cp:lastPrinted>2021-09-29T19:34:51Z</cp:lastPrinted>
  <dcterms:created xsi:type="dcterms:W3CDTF">2021-08-23T22:06:02Z</dcterms:created>
  <dcterms:modified xsi:type="dcterms:W3CDTF">2023-10-31T21:56:06Z</dcterms:modified>
</cp:coreProperties>
</file>